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89" i="1"/>
  <c r="F89" i="1"/>
  <c r="G433" i="1" l="1"/>
  <c r="F433" i="1"/>
  <c r="G432" i="1"/>
  <c r="F432" i="1"/>
  <c r="G417" i="1"/>
  <c r="G418" i="1" s="1"/>
  <c r="F417" i="1"/>
  <c r="F418" i="1" s="1"/>
  <c r="G410" i="1"/>
  <c r="F410" i="1"/>
  <c r="G409" i="1"/>
  <c r="F409" i="1"/>
  <c r="G397" i="1"/>
  <c r="F397" i="1"/>
  <c r="K382" i="1"/>
  <c r="J382" i="1"/>
  <c r="O381" i="1"/>
  <c r="N381" i="1"/>
  <c r="M381" i="1"/>
  <c r="L381" i="1"/>
  <c r="K381" i="1"/>
  <c r="J381" i="1"/>
  <c r="I377" i="1"/>
  <c r="H377" i="1"/>
  <c r="K376" i="1"/>
  <c r="J376" i="1"/>
  <c r="O375" i="1"/>
  <c r="N375" i="1"/>
  <c r="M375" i="1"/>
  <c r="L375" i="1"/>
  <c r="K375" i="1"/>
  <c r="J375" i="1"/>
  <c r="O373" i="1"/>
  <c r="N373" i="1"/>
  <c r="K371" i="1"/>
  <c r="J371" i="1"/>
  <c r="M370" i="1"/>
  <c r="L370" i="1"/>
  <c r="O369" i="1"/>
  <c r="N369" i="1"/>
  <c r="G369" i="1"/>
  <c r="F369" i="1"/>
  <c r="I368" i="1"/>
  <c r="H368" i="1"/>
  <c r="K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H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F161" i="1" s="1"/>
  <c r="F8" i="1" s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2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8" i="1" s="1"/>
  <c r="L44" i="1"/>
  <c r="L378" i="1" s="1"/>
  <c r="K44" i="1"/>
  <c r="K370" i="1" s="1"/>
  <c r="J44" i="1"/>
  <c r="J370" i="1" s="1"/>
  <c r="I44" i="1"/>
  <c r="I370" i="1" s="1"/>
  <c r="H44" i="1"/>
  <c r="H370" i="1" s="1"/>
  <c r="G44" i="1"/>
  <c r="G370" i="1" s="1"/>
  <c r="F44" i="1"/>
  <c r="F378" i="1" s="1"/>
  <c r="O43" i="1"/>
  <c r="N43" i="1"/>
  <c r="M43" i="1"/>
  <c r="L43" i="1"/>
  <c r="K43" i="1"/>
  <c r="J43" i="1"/>
  <c r="I43" i="1"/>
  <c r="H43" i="1"/>
  <c r="G43" i="1"/>
  <c r="F43" i="1"/>
  <c r="O30" i="1"/>
  <c r="N30" i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J12" i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77" i="1" s="1"/>
  <c r="N9" i="1"/>
  <c r="N377" i="1" s="1"/>
  <c r="M9" i="1"/>
  <c r="M384" i="1" s="1"/>
  <c r="L9" i="1"/>
  <c r="L384" i="1" s="1"/>
  <c r="K9" i="1"/>
  <c r="K384" i="1" s="1"/>
  <c r="J9" i="1"/>
  <c r="J384" i="1" s="1"/>
  <c r="I9" i="1"/>
  <c r="I376" i="1" s="1"/>
  <c r="H9" i="1"/>
  <c r="H376" i="1" s="1"/>
  <c r="G9" i="1"/>
  <c r="F9" i="1"/>
  <c r="O8" i="1"/>
  <c r="O383" i="1" s="1"/>
  <c r="N8" i="1"/>
  <c r="N383" i="1" s="1"/>
  <c r="M8" i="1"/>
  <c r="M383" i="1" s="1"/>
  <c r="L8" i="1"/>
  <c r="L383" i="1" s="1"/>
  <c r="K8" i="1"/>
  <c r="K383" i="1" s="1"/>
  <c r="J8" i="1"/>
  <c r="J383" i="1" s="1"/>
  <c r="I8" i="1"/>
  <c r="I382" i="1" s="1"/>
  <c r="H8" i="1"/>
  <c r="H382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J6" i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81" i="1" s="1"/>
  <c r="G5" i="1"/>
  <c r="G368" i="1" s="1"/>
  <c r="F5" i="1"/>
  <c r="F368" i="1" s="1"/>
  <c r="G377" i="1" l="1"/>
  <c r="F377" i="1"/>
  <c r="G12" i="1"/>
  <c r="G366" i="1" s="1"/>
  <c r="F12" i="1"/>
  <c r="F383" i="1"/>
  <c r="F382" i="1"/>
  <c r="G383" i="1"/>
  <c r="G382" i="1"/>
  <c r="G326" i="1"/>
  <c r="G13" i="1"/>
  <c r="F59" i="1"/>
  <c r="F67" i="1" s="1"/>
  <c r="F71" i="1" s="1"/>
  <c r="F297" i="1"/>
  <c r="F319" i="1" s="1"/>
  <c r="F326" i="1" s="1"/>
  <c r="J368" i="1"/>
  <c r="F370" i="1"/>
  <c r="N370" i="1"/>
  <c r="J372" i="1"/>
  <c r="H373" i="1"/>
  <c r="F375" i="1"/>
  <c r="L376" i="1"/>
  <c r="J377" i="1"/>
  <c r="H378" i="1"/>
  <c r="F381" i="1"/>
  <c r="L382" i="1"/>
  <c r="H384" i="1"/>
  <c r="F13" i="1"/>
  <c r="G378" i="1"/>
  <c r="G59" i="1"/>
  <c r="G67" i="1" s="1"/>
  <c r="G71" i="1" s="1"/>
  <c r="K368" i="1"/>
  <c r="O370" i="1"/>
  <c r="K372" i="1"/>
  <c r="I373" i="1"/>
  <c r="G375" i="1"/>
  <c r="M376" i="1"/>
  <c r="K377" i="1"/>
  <c r="I378" i="1"/>
  <c r="G381" i="1"/>
  <c r="M382" i="1"/>
  <c r="I384" i="1"/>
  <c r="H383" i="1"/>
  <c r="I383" i="1"/>
  <c r="H365" i="1"/>
  <c r="L368" i="1"/>
  <c r="L372" i="1"/>
  <c r="H375" i="1"/>
  <c r="N376" i="1"/>
  <c r="L377" i="1"/>
  <c r="J378" i="1"/>
  <c r="N382" i="1"/>
  <c r="F384" i="1"/>
  <c r="G384" i="1"/>
  <c r="I365" i="1"/>
  <c r="M368" i="1"/>
  <c r="M372" i="1"/>
  <c r="I375" i="1"/>
  <c r="O376" i="1"/>
  <c r="M377" i="1"/>
  <c r="K378" i="1"/>
  <c r="O382" i="1"/>
  <c r="N384" i="1"/>
  <c r="O384" i="1"/>
  <c r="F363" i="1"/>
  <c r="N368" i="1"/>
  <c r="G363" i="1"/>
  <c r="O368" i="1"/>
  <c r="G14" i="1" l="1"/>
  <c r="G376" i="1"/>
  <c r="F366" i="1"/>
  <c r="F376" i="1"/>
  <c r="F14" i="1"/>
  <c r="F353" i="1"/>
  <c r="F355" i="1" s="1"/>
  <c r="F357" i="1" s="1"/>
  <c r="F385" i="1"/>
  <c r="G372" i="1"/>
  <c r="G373" i="1"/>
  <c r="G83" i="1"/>
  <c r="G6" i="1"/>
  <c r="F372" i="1"/>
  <c r="F83" i="1"/>
  <c r="F6" i="1"/>
  <c r="F373" i="1"/>
  <c r="G385" i="1"/>
  <c r="G353" i="1"/>
  <c r="G355" i="1" s="1"/>
  <c r="G357" i="1" s="1"/>
  <c r="G371" i="1" l="1"/>
  <c r="G365" i="1"/>
  <c r="F371" i="1"/>
  <c r="F365" i="1"/>
</calcChain>
</file>

<file path=xl/sharedStrings.xml><?xml version="1.0" encoding="utf-8"?>
<sst xmlns="http://schemas.openxmlformats.org/spreadsheetml/2006/main" count="797" uniqueCount="517">
  <si>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</si>
  <si>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</si>
  <si>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</si>
  <si>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</si>
  <si>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</si>
  <si>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</si>
  <si>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</si>
  <si>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</si>
  <si>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</si>
  <si>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</si>
  <si>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</si>
  <si>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</si>
  <si>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</si>
  <si>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</si>
  <si>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</si>
  <si>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</si>
  <si>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</si>
  <si>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</si>
  <si>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</si>
  <si>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</si>
  <si>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</si>
  <si>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</si>
  <si>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</si>
  <si>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</si>
  <si>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</si>
  <si>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</si>
  <si>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</si>
  <si>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</si>
  <si>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</si>
  <si>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</si>
  <si>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</si>
  <si>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</si>
  <si>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</si>
  <si>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</si>
  <si>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</si>
  <si>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</si>
  <si>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</si>
  <si>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</si>
  <si>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</si>
  <si>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</si>
  <si>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</si>
  <si>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</si>
  <si>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</si>
  <si>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</si>
  <si>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</si>
  <si>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</si>
  <si>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</si>
  <si>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</si>
  <si>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</si>
  <si>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</si>
  <si>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</si>
  <si>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</si>
  <si>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</si>
  <si>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</si>
  <si>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</si>
  <si>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</si>
  <si>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</si>
  <si>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</si>
  <si>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</si>
  <si>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</si>
  <si>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</si>
  <si>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</si>
  <si>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</si>
  <si>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</si>
  <si>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</si>
  <si>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</si>
  <si>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</si>
  <si>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</si>
  <si>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</si>
  <si>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</si>
  <si>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</si>
  <si>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</si>
  <si>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</si>
  <si>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</si>
  <si>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</si>
  <si>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</si>
  <si>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</si>
  <si>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</si>
  <si>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</si>
  <si>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</si>
  <si>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</si>
  <si>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</si>
  <si>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</si>
  <si>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</si>
  <si>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</si>
  <si>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</si>
  <si>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</si>
  <si>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</si>
  <si>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</si>
  <si>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</si>
  <si>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</si>
  <si>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</si>
  <si>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</si>
  <si>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</si>
  <si>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</si>
  <si>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</si>
  <si>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</si>
  <si>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</si>
  <si>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</si>
  <si>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</si>
  <si>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</si>
  <si>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</si>
  <si>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</si>
  <si>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</si>
  <si>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</si>
  <si>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</si>
  <si>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</si>
  <si>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</si>
  <si>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</si>
  <si>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</si>
  <si>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</si>
  <si>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</si>
  <si>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</si>
  <si>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</si>
  <si>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</si>
  <si>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</si>
  <si>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</si>
  <si>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</si>
  <si>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</si>
  <si>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</si>
  <si>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</si>
  <si>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</si>
  <si>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</si>
  <si>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</si>
  <si>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</si>
  <si>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</si>
  <si>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</si>
  <si>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</si>
  <si>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</si>
  <si>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</si>
  <si>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</si>
  <si>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</si>
  <si>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</si>
  <si>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</si>
  <si>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</si>
  <si>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</si>
  <si>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</si>
  <si>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</si>
  <si>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</si>
  <si>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</si>
  <si>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</si>
  <si>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</si>
  <si>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</si>
  <si>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</si>
  <si>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</si>
  <si>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</si>
  <si>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</si>
  <si>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</si>
  <si>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</si>
  <si>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</si>
  <si>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</si>
  <si>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</si>
  <si>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</si>
  <si>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</si>
  <si>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</si>
  <si>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</si>
  <si>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</si>
  <si>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</si>
  <si>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</si>
  <si>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</si>
  <si>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</si>
  <si>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</si>
  <si>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</si>
  <si>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</si>
  <si>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</si>
  <si>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</si>
  <si>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</si>
  <si>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</si>
  <si>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</si>
  <si>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</si>
  <si>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</si>
  <si>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</si>
  <si>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</si>
  <si>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</si>
  <si>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</si>
  <si>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</si>
  <si>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</si>
  <si>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</si>
  <si>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</si>
  <si>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</si>
  <si>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</si>
  <si>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</si>
  <si>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</si>
  <si>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</si>
  <si>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</si>
  <si>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</si>
  <si>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</si>
  <si>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</si>
  <si>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</si>
  <si>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</si>
  <si>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</si>
  <si>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</si>
  <si>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</si>
  <si>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</si>
  <si>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</si>
  <si>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</si>
  <si>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</si>
  <si>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</si>
  <si>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</si>
  <si>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</si>
  <si>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</si>
  <si>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</si>
  <si>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</si>
  <si>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</si>
  <si>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</si>
  <si>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</si>
  <si>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</si>
  <si>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</si>
  <si>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</si>
  <si>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</si>
  <si>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</si>
  <si>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</si>
  <si>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</si>
  <si>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</si>
  <si>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</si>
  <si>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</si>
  <si>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</si>
  <si>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</si>
  <si>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</si>
  <si>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</si>
  <si>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</si>
  <si>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</si>
  <si>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</si>
  <si>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</si>
  <si>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</si>
  <si>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</si>
  <si>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</si>
  <si>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</si>
  <si>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</si>
  <si>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</si>
  <si>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</si>
  <si>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</si>
  <si>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</si>
  <si>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</si>
  <si>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</si>
  <si>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</si>
  <si>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</si>
  <si>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</si>
  <si>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</si>
  <si>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</si>
  <si>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</si>
  <si>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</si>
  <si>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</si>
  <si>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</si>
  <si>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</si>
  <si>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</si>
  <si>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</si>
  <si>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</si>
  <si>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</si>
  <si>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</si>
  <si>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</si>
  <si>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</si>
  <si>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</si>
  <si>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</si>
  <si>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</si>
  <si>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</si>
  <si>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</si>
  <si>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</si>
  <si>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</si>
  <si>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</si>
  <si>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</si>
  <si>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</si>
  <si>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</si>
  <si>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</si>
  <si>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</si>
  <si>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</si>
  <si>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</si>
  <si>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</si>
  <si>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</si>
  <si>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</si>
  <si>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</si>
  <si>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</si>
  <si>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</si>
  <si>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</si>
  <si>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</si>
  <si>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</si>
  <si>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</si>
  <si>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</si>
  <si>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</si>
  <si>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</si>
  <si>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</si>
  <si>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</si>
  <si>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</si>
  <si>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</si>
  <si>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</si>
  <si>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</si>
  <si>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</si>
  <si>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</si>
  <si>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</si>
  <si>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</si>
  <si>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</si>
  <si>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</si>
  <si>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</si>
  <si>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</si>
  <si>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</si>
  <si>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</si>
  <si>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</si>
  <si>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</si>
  <si>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</si>
  <si>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</si>
  <si>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</si>
  <si>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</si>
  <si>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</si>
  <si>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</si>
  <si>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</si>
  <si>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</si>
  <si>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</si>
  <si>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</si>
  <si>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</si>
  <si>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</si>
  <si>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</si>
  <si>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</si>
  <si>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</si>
  <si>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</si>
  <si>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</si>
  <si>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</si>
  <si>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</si>
  <si>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</si>
  <si>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</si>
  <si>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</si>
  <si>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</si>
  <si>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</si>
  <si>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</si>
  <si>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</si>
  <si>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</si>
  <si>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</si>
  <si>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</si>
  <si>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</si>
  <si>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</si>
  <si>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</si>
  <si>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</si>
  <si>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</si>
  <si>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</si>
  <si>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</si>
  <si>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</si>
  <si>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</si>
  <si>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</si>
  <si>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</si>
  <si>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</si>
  <si>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</si>
  <si>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</si>
  <si>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</si>
  <si>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</si>
  <si>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</si>
  <si>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</si>
  <si>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</si>
  <si>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</si>
  <si>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</si>
  <si>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</si>
  <si>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</si>
  <si>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</si>
  <si>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</si>
  <si>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</si>
  <si>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</si>
  <si>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</si>
  <si>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</si>
  <si>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</si>
  <si>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</si>
  <si>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</si>
  <si>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</si>
  <si>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</si>
  <si>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</si>
  <si>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</si>
  <si>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</si>
  <si>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</si>
  <si>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</si>
  <si>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</si>
  <si>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</si>
  <si>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</si>
  <si>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</si>
  <si>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</si>
  <si>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</si>
  <si>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</si>
  <si>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</si>
  <si>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</t>
  </si>
  <si>
    <t>Assets</t>
  </si>
  <si>
    <t>Current assets:</t>
  </si>
  <si>
    <t>Cash and cash equivalents</t>
  </si>
  <si>
    <t>Restricted cash</t>
  </si>
  <si>
    <t>Accounts receivable  net</t>
  </si>
  <si>
    <t>Inventories  net</t>
  </si>
  <si>
    <t>Prepaid expenses and other current assets</t>
  </si>
  <si>
    <t>Total current assets</t>
  </si>
  <si>
    <t>Property and equipment  net</t>
  </si>
  <si>
    <t>Property and Equipment</t>
  </si>
  <si>
    <t>Intangible assets  net</t>
  </si>
  <si>
    <t>Other Intangibles</t>
  </si>
  <si>
    <t>Other noncurrent assets</t>
  </si>
  <si>
    <t>Total assets</t>
  </si>
  <si>
    <t>Liabilities</t>
  </si>
  <si>
    <t>Current liabilities:</t>
  </si>
  <si>
    <t>Current portion of long-term debt</t>
  </si>
  <si>
    <t>Accounts payable</t>
  </si>
  <si>
    <t>Accrued expenses and other current liabilities</t>
  </si>
  <si>
    <t>Accruals</t>
  </si>
  <si>
    <t>Deferred revenue and customer prepayments</t>
  </si>
  <si>
    <t>Accrued Revenue</t>
  </si>
  <si>
    <t>Total current liabilities</t>
  </si>
  <si>
    <t>Long-term debt  net of current portion</t>
  </si>
  <si>
    <t>Other noncurrent liabilities</t>
  </si>
  <si>
    <t>Total liabilities</t>
  </si>
  <si>
    <t>Contingencies and commitments</t>
  </si>
  <si>
    <t>Stockholders' equity</t>
  </si>
  <si>
    <t>Common stock, $0.01 par value, 200,000,000 shares authorized, 16,234,201</t>
  </si>
  <si>
    <t>(2018) and 16,124,617 (2017) shares issued and outstanding</t>
  </si>
  <si>
    <t>Additional paid-in capital</t>
  </si>
  <si>
    <t>Accumulated deficit</t>
  </si>
  <si>
    <t>Accumulated other comprehensive loss</t>
  </si>
  <si>
    <t>Total stockholders' equity</t>
  </si>
  <si>
    <t>The ExOne Company and Subsidiaries</t>
  </si>
  <si>
    <t>Statement of Consolidated Operations and Comprehensive Loss</t>
  </si>
  <si>
    <t>(in thousands, except per-share amounts)</t>
  </si>
  <si>
    <t>For the years ended December 31,</t>
  </si>
  <si>
    <t>Revenue</t>
  </si>
  <si>
    <t>Cost of sales</t>
  </si>
  <si>
    <t>Gross profit</t>
  </si>
  <si>
    <t>Gross Profit</t>
  </si>
  <si>
    <t>Operating expenses</t>
  </si>
  <si>
    <t>Research and development</t>
  </si>
  <si>
    <t>Selling, general and administrative</t>
  </si>
  <si>
    <t>Loss from operations</t>
  </si>
  <si>
    <t>Operating Profit</t>
  </si>
  <si>
    <t>Other (income) expense</t>
  </si>
  <si>
    <t>Interest expense</t>
  </si>
  <si>
    <t>Other (income) expense  net</t>
  </si>
  <si>
    <t>Other Income - net</t>
  </si>
  <si>
    <t>Loss before income taxes</t>
  </si>
  <si>
    <t>Profit before Zakat</t>
  </si>
  <si>
    <t>Provision for income taxes</t>
  </si>
  <si>
    <t>Net loss</t>
  </si>
  <si>
    <t>Net loss per common share:</t>
  </si>
  <si>
    <t>Basic</t>
  </si>
  <si>
    <t>Diluted</t>
  </si>
  <si>
    <t>Comprehensive loss:</t>
  </si>
  <si>
    <t>Total Other Comprehensive Loss</t>
  </si>
  <si>
    <t>Total Other Comprehensive Income</t>
  </si>
  <si>
    <t>Other comprehensive (loss) income:</t>
  </si>
  <si>
    <t>Foreign currency translation adjustments</t>
  </si>
  <si>
    <t>Statement of Consolidated Cash Flows</t>
  </si>
  <si>
    <t>(in thousands)</t>
  </si>
  <si>
    <t>Operating activities</t>
  </si>
  <si>
    <t>Operating Activities</t>
  </si>
  <si>
    <t>Adjustments to reconcile net loss to net cash used for operations:</t>
  </si>
  <si>
    <t>Depreciation and amortization</t>
  </si>
  <si>
    <t>Equity-based compensation</t>
  </si>
  <si>
    <t>Amortization of debt issuance costs</t>
  </si>
  <si>
    <t>Deferred income taxes</t>
  </si>
  <si>
    <t>Provision (recoveries) for bad debts  net</t>
  </si>
  <si>
    <t>Provision for slow-moving, obsolete and lower of cost or net realizable value inventories  net</t>
  </si>
  <si>
    <t>Gain from disposal of property and equipment  net</t>
  </si>
  <si>
    <t>Changes in assets and liabilities, excluding effects of foreign</t>
  </si>
  <si>
    <t>currency translation adjustments:</t>
  </si>
  <si>
    <t>Decrease (increase) in accounts receivable</t>
  </si>
  <si>
    <t>(Increase) decrease in inventories</t>
  </si>
  <si>
    <t>Increase in prepaid expenses and other assets</t>
  </si>
  <si>
    <t>Increase in accounts payable</t>
  </si>
  <si>
    <t>Increase in accrued expenses and other liabilities</t>
  </si>
  <si>
    <t>Decrease in deferred revenue and customer prepayments</t>
  </si>
  <si>
    <t>Net cash used for operating activities</t>
  </si>
  <si>
    <t>Investing activities</t>
  </si>
  <si>
    <t>Investing Activities</t>
  </si>
  <si>
    <t>Capital expenditures</t>
  </si>
  <si>
    <t>Proceeds from sale of property and equipment</t>
  </si>
  <si>
    <t>Net cash (used for) provided by investing activities</t>
  </si>
  <si>
    <t>Financing activities</t>
  </si>
  <si>
    <t>Financing Activities</t>
  </si>
  <si>
    <t>Payments on long-term debt</t>
  </si>
  <si>
    <t>Payments on capital leases</t>
  </si>
  <si>
    <t>Proceeds from exercise of employee stock options</t>
  </si>
  <si>
    <t>Debt issuance costs</t>
  </si>
  <si>
    <t>Finance Costs</t>
  </si>
  <si>
    <t>Net cash provided by (used for) financing activities</t>
  </si>
  <si>
    <t>Effect of exchange rate changes on cash, cash equivalents, and restricted cash</t>
  </si>
  <si>
    <t>Net change in cash, cash equivalents, and restricted cash</t>
  </si>
  <si>
    <t>Cash, cash equivalents, and restricted cash at beginning of period</t>
  </si>
  <si>
    <t>Cash and cash equivalents at beginning of period</t>
  </si>
  <si>
    <t>Cash, cash equivalents, and restricted cash at end of period</t>
  </si>
  <si>
    <t>Supplemental disclosure of cash flow information</t>
  </si>
  <si>
    <t>Cash paid for interest</t>
  </si>
  <si>
    <t>Cash paid for income taxes</t>
  </si>
  <si>
    <t xml:space="preserve">Adjustment for Income Tax Paid </t>
  </si>
  <si>
    <t>Supplemental disclosure of noncash investing and financing activities</t>
  </si>
  <si>
    <t>Transfer of internally developed 3D printing machines from inventories to property and equipment for internal use or leasing activities</t>
  </si>
  <si>
    <t>Transfer of internally developed 3D printing machines from property and equipment to inventories for sale</t>
  </si>
  <si>
    <t>Property and equipment included in assets held for sale</t>
  </si>
  <si>
    <t>Property and equipment included in accounts payable</t>
  </si>
  <si>
    <t>Property and equipment included in accrued expenses and other current liabilities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</si>
  <si>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</si>
  <si>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</si>
  <si>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</si>
  <si>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</si>
  <si>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</si>
  <si>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deleted this value</t>
  </si>
  <si>
    <t>added value</t>
  </si>
  <si>
    <t>other income (expenses)</t>
  </si>
  <si>
    <t>other (income) expense - net</t>
  </si>
  <si>
    <t>added value and changed sign</t>
  </si>
  <si>
    <t>deleted value</t>
  </si>
  <si>
    <t>foreign currency translation adjustments</t>
  </si>
  <si>
    <t>land</t>
  </si>
  <si>
    <t>buildings and related improvements</t>
  </si>
  <si>
    <t>machinery and equipment</t>
  </si>
  <si>
    <t>other</t>
  </si>
  <si>
    <t>less: accumulated depreciation</t>
  </si>
  <si>
    <t>construction-in-progress</t>
  </si>
  <si>
    <t>construction in progress</t>
  </si>
  <si>
    <t>accumulated depreciation and amortisation</t>
  </si>
  <si>
    <t>other fixed assets</t>
  </si>
  <si>
    <t>property, plant and equipment</t>
  </si>
  <si>
    <t>land and buildings</t>
  </si>
  <si>
    <t>restricted cash</t>
  </si>
  <si>
    <t>changed value</t>
  </si>
  <si>
    <t>current portion of long-term debt</t>
  </si>
  <si>
    <t>long-term debt - net of current portion</t>
  </si>
  <si>
    <t>ordinary shares</t>
  </si>
  <si>
    <t>Common stock, $0.01 par value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</si>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</sst>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Font="1" applyAlignment="1">
      <alignment horizontal="right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 applyFill="1" applyAlignment="1">
      <alignment horizontal="right" vertical="center" wrapText="1"/>
    </xf>
    <xf numFmtId="3" fontId="4" fillId="0" borderId="0" xfId="2" applyFont="1"/>
    <xf numFmtId="3" fontId="4" fillId="0" borderId="0" xfId="2" applyFont="1" applyAlignment="1">
      <alignment horizontal="right"/>
    </xf>
    <xf numFmtId="3" fontId="4" fillId="0" borderId="0" xfId="2" applyFill="1" applyAlignment="1">
      <alignment horizontal="left" vertical="center" wrapText="1"/>
    </xf>
    <xf numFmtId="3" fontId="4" fillId="0" borderId="0" xfId="2" applyFill="1" applyAlignment="1">
      <alignment horizontal="right" vertical="center" wrapText="1"/>
    </xf>
    <xf numFmtId="3" fontId="0" fillId="0" borderId="0" xfId="0" applyAlignment="1">
      <alignment horizontal="right"/>
    </xf>
    <xf numFmtId="3" fontId="4" fillId="0" borderId="0" xfId="2" applyAlignment="1">
      <alignment horizontal="left" vertical="center" wrapText="1"/>
    </xf>
    <xf numFmtId="3" fontId="4" fillId="0" borderId="0" xfId="2" applyAlignment="1">
      <alignment horizontal="righ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2E-4888-9831-0EDDFA089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A-4B66-BFC8-4D76FD4EFE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F5-4560-8263-FC382CF731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EC-4C60-90A8-8A697A68C1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DC-4FD9-957F-BCF4E3F096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D5-4169-9B9A-F32914048F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F6-4D9E-8D4A-9C8022CCA1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E9-41F7-8192-A565A11BBB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92-4267-A6A8-0761AEE9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61-40F7-929A-D6031868D8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F3-4B59-8423-1C72DA30E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80-495F-B9CE-B8C9062062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58-45F7-8026-3F31E96CF5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03-485A-8549-31FBA6B5E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D45-47C0-8099-3766D3AC37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-12667</v>
      </c>
      <c r="G6" s="7">
        <f t="shared" ref="G6:O6" si="1">IF(G4=$BF$1,"",G71)</f>
        <v>-20017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43479</v>
      </c>
      <c r="G7" s="7">
        <f t="shared" ref="G7:O7" si="2">IF(G4=$BF$1,"",G128)</f>
        <v>47595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34203</v>
      </c>
      <c r="G8" s="7">
        <f t="shared" ref="G8:O8" si="3">IF(G4=$BF$1,"",G161)</f>
        <v>47965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12912</v>
      </c>
      <c r="G9" s="7">
        <f t="shared" ref="G9:O9" si="4">IF(G4=$BF$1,"",G189)</f>
        <v>18806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1995</v>
      </c>
      <c r="G10" s="7">
        <f t="shared" ref="G10:O10" si="5">IF(G4=$BF$1,"",G210)</f>
        <v>1545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62775</v>
      </c>
      <c r="G11" s="7">
        <f t="shared" ref="G11:O11" si="6">IF(G4=$BF$1,"",G227)</f>
        <v>75209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77682</v>
      </c>
      <c r="G12" s="35">
        <f t="shared" ref="G12:O12" si="7">IF(G4=$BF$1,"",SUM(G7:G8))</f>
        <v>95560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77682</v>
      </c>
      <c r="G13" s="35">
        <f t="shared" ref="G13:O13" si="8">IF(G4=$BF$1,"",SUM(G9:G11))</f>
        <v>95560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64644</v>
      </c>
      <c r="G24">
        <v>57744</v>
      </c>
    </row>
    <row r="25" spans="5:16">
      <c r="E25" s="1" t="s">
        <v>27</v>
      </c>
      <c r="F25">
        <v>43703</v>
      </c>
      <c r="G25">
        <v>43362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20941</v>
      </c>
      <c r="G30" s="7">
        <f>IF(G4=$BF$1,"",G24-G25+ABS(G26)-G27-G28-G29)</f>
        <v>14382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4"/>
    </row>
    <row r="31" spans="5:16">
      <c r="E31" s="12" t="s">
        <v>33</v>
      </c>
      <c r="F31"/>
      <c r="G31"/>
      <c r="P31" s="55" t="s">
        <v>492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23194</v>
      </c>
      <c r="G34">
        <v>24155</v>
      </c>
    </row>
    <row r="35" spans="5:16">
      <c r="E35" s="1" t="s">
        <v>37</v>
      </c>
      <c r="F35">
        <v>10744</v>
      </c>
      <c r="G35">
        <v>9909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33938</v>
      </c>
      <c r="G43" s="7">
        <f>G32+G33+G34+G35+G36+G37+G38+G39+G40+G41+G42</f>
        <v>34064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4"/>
    </row>
    <row r="44" spans="5:16">
      <c r="E44" s="6" t="s">
        <v>46</v>
      </c>
      <c r="F44" s="7">
        <f>F30+F31-F43</f>
        <v>-12997</v>
      </c>
      <c r="G44" s="7">
        <f>IF(G4=$BF$1,"",G30+G31-G43)</f>
        <v>-19682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4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254</v>
      </c>
      <c r="G49">
        <v>94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744</v>
      </c>
      <c r="G54">
        <v>-203</v>
      </c>
      <c r="P54" s="55" t="s">
        <v>496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</row>
    <row r="57" spans="5:16">
      <c r="E57" s="1" t="s">
        <v>59</v>
      </c>
      <c r="F57"/>
      <c r="G57"/>
      <c r="P57" s="55" t="s">
        <v>497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-12507</v>
      </c>
      <c r="G59" s="7">
        <f>IF(G4=$BF$1,"",G44+G45+G46+G47+G48-G49-G50-G51+G52-G53+G54+G55-G56+G57+G58)</f>
        <v>-19979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4"/>
    </row>
    <row r="60" spans="5:16">
      <c r="E60" s="1" t="s">
        <v>62</v>
      </c>
      <c r="F60">
        <v>160</v>
      </c>
      <c r="G60">
        <v>38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-12667</v>
      </c>
      <c r="G67" s="7">
        <f>IF(G4=$BF$1,"",SUM(G59,-G60,-ABS(G61),-G62,-G66))</f>
        <v>-20017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4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-12667</v>
      </c>
      <c r="G71" s="7">
        <f t="shared" ref="G71:O71" si="14">IF(G4=$BF$1,"",SUM(G67:G70))</f>
        <v>-20017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-1264</v>
      </c>
      <c r="G76" s="38">
        <v>5251</v>
      </c>
      <c r="P76" s="55" t="s">
        <v>493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-13931</v>
      </c>
      <c r="G83" s="7">
        <f t="shared" ref="G83:O83" si="15">IF(G4=$BF$1,"",SUM(G71:G82))</f>
        <v>-14766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4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7024+25895</f>
        <v>32919</v>
      </c>
      <c r="G89" s="38">
        <f>7205+27785</f>
        <v>34990</v>
      </c>
      <c r="P89" s="55" t="s">
        <v>493</v>
      </c>
    </row>
    <row r="90" spans="5:16">
      <c r="E90" s="1" t="s">
        <v>82</v>
      </c>
      <c r="F90" s="38">
        <v>505</v>
      </c>
      <c r="G90" s="38">
        <v>740</v>
      </c>
      <c r="P90" s="55" t="s">
        <v>493</v>
      </c>
    </row>
    <row r="91" spans="5:16">
      <c r="E91" s="1" t="s">
        <v>83</v>
      </c>
    </row>
    <row r="92" spans="5:16">
      <c r="E92" s="12" t="s">
        <v>84</v>
      </c>
      <c r="F92">
        <v>20667</v>
      </c>
      <c r="G92">
        <v>22034</v>
      </c>
      <c r="P92" s="55" t="s">
        <v>493</v>
      </c>
    </row>
    <row r="93" spans="5:16">
      <c r="E93" s="1" t="s">
        <v>85</v>
      </c>
    </row>
    <row r="94" spans="5:16">
      <c r="E94" s="1" t="s">
        <v>86</v>
      </c>
      <c r="P94" s="56"/>
    </row>
    <row r="95" spans="5:16">
      <c r="E95" s="1" t="s">
        <v>87</v>
      </c>
      <c r="F95" s="38">
        <v>7121</v>
      </c>
      <c r="G95" s="38">
        <v>6772</v>
      </c>
      <c r="P95" s="55" t="s">
        <v>493</v>
      </c>
    </row>
    <row r="96" spans="5:16">
      <c r="E96" s="12"/>
    </row>
    <row r="98" spans="5:16">
      <c r="E98" s="6" t="s">
        <v>88</v>
      </c>
      <c r="F98" s="7">
        <f>F89+F90+F91+F92+F93+F94+F95+F96</f>
        <v>61212</v>
      </c>
      <c r="G98" s="7">
        <f>IF(G4=$BF$1,"",G89+G90+G91+G92+G93+G94+G95+G96)</f>
        <v>64536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4"/>
    </row>
    <row r="99" spans="5:16">
      <c r="E99" s="1" t="s">
        <v>89</v>
      </c>
      <c r="F99" s="38">
        <v>-19306</v>
      </c>
      <c r="G99" s="38">
        <v>-17739</v>
      </c>
      <c r="P99" s="55" t="s">
        <v>493</v>
      </c>
    </row>
    <row r="100" spans="5:16">
      <c r="E100" s="6" t="s">
        <v>90</v>
      </c>
      <c r="F100" s="7">
        <f>F98+F99</f>
        <v>41906</v>
      </c>
      <c r="G100" s="7">
        <f t="shared" ref="G100:O100" si="17">IF(G4=$BF$1,"",G98+G99)</f>
        <v>46797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4"/>
    </row>
    <row r="101" spans="5:16">
      <c r="E101" s="1" t="s">
        <v>91</v>
      </c>
    </row>
    <row r="102" spans="5:16">
      <c r="E102" s="1" t="s">
        <v>92</v>
      </c>
      <c r="F102">
        <v>0</v>
      </c>
      <c r="G102">
        <v>62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62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1573</v>
      </c>
      <c r="G125">
        <v>736</v>
      </c>
    </row>
    <row r="126" spans="5:16">
      <c r="E126" s="1" t="s">
        <v>113</v>
      </c>
      <c r="F126"/>
      <c r="G126"/>
      <c r="P126" s="55" t="s">
        <v>497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43479</v>
      </c>
      <c r="G128" s="7">
        <f t="shared" ref="G128:O128" si="19">IF(G4=$BF$1,"",G100+SUM(G104:G126))</f>
        <v>47595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4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7592</v>
      </c>
      <c r="G130">
        <v>21848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7592</v>
      </c>
      <c r="G140" s="7">
        <f t="shared" ref="G140:O140" si="20">IF(G4=$BF$1,"",G130+G131+G132+G133+G134+G135+G136+G139)</f>
        <v>21848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15930</v>
      </c>
      <c r="G144">
        <v>15430</v>
      </c>
    </row>
    <row r="145" spans="5:16">
      <c r="E145" s="6" t="s">
        <v>127</v>
      </c>
      <c r="F145" s="7">
        <f>F141+F142+F143+F144</f>
        <v>15930</v>
      </c>
      <c r="G145" s="7">
        <f t="shared" ref="G145:O145" si="21">IF(G4=$BF$1,"",G141+G142+G143+G144)</f>
        <v>15430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2438</v>
      </c>
      <c r="G154">
        <v>1710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6695</v>
      </c>
      <c r="G157">
        <v>8647</v>
      </c>
    </row>
    <row r="158" spans="5:16">
      <c r="E158" s="1" t="s">
        <v>138</v>
      </c>
    </row>
    <row r="159" spans="5:16">
      <c r="E159" s="1" t="s">
        <v>139</v>
      </c>
      <c r="F159" s="38">
        <v>1548</v>
      </c>
      <c r="G159" s="38">
        <v>330</v>
      </c>
      <c r="P159" s="55" t="s">
        <v>493</v>
      </c>
    </row>
    <row r="160" spans="5:16">
      <c r="E160" s="6" t="s">
        <v>140</v>
      </c>
      <c r="F160" s="7">
        <f>F146+F147+F148+F149+F150+F151+F152+F153+F154+F155+F156+F157+F158+F159</f>
        <v>10681</v>
      </c>
      <c r="G160" s="7">
        <f>IF(G4=$BF$1,"",G146+G147+G148+G149+G150+G151+G152+G153+G154+G155+G156+G157+G158+G159)</f>
        <v>10687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34203</v>
      </c>
      <c r="G161" s="7">
        <f t="shared" ref="G161:O161" si="22">IF(G4=$BF$1,"",G140+G145+G160)</f>
        <v>47965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4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144</v>
      </c>
      <c r="G167">
        <v>137</v>
      </c>
      <c r="P167" s="55" t="s">
        <v>511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6049</v>
      </c>
      <c r="G184">
        <v>6096</v>
      </c>
    </row>
    <row r="185" spans="5:16">
      <c r="E185" s="12" t="s">
        <v>162</v>
      </c>
      <c r="F185">
        <v>2343</v>
      </c>
      <c r="G185">
        <v>8282</v>
      </c>
    </row>
    <row r="187" spans="5:16">
      <c r="E187" s="1" t="s">
        <v>163</v>
      </c>
      <c r="F187">
        <v>4376</v>
      </c>
      <c r="G187">
        <v>4291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12912</v>
      </c>
      <c r="G189" s="7">
        <f t="shared" ref="G189:O189" si="23">IF(G4=$BF$1,"",SUM(G163:G188))</f>
        <v>18806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4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  <c r="F194" s="38">
        <v>1364</v>
      </c>
      <c r="G194" s="38">
        <v>1508</v>
      </c>
      <c r="P194" s="55" t="s">
        <v>493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631</v>
      </c>
      <c r="G209">
        <v>37</v>
      </c>
    </row>
    <row r="210" spans="5:16">
      <c r="E210" s="6" t="s">
        <v>14</v>
      </c>
      <c r="F210" s="7">
        <f>SUM(F191:F209)</f>
        <v>1995</v>
      </c>
      <c r="G210" s="7">
        <f t="shared" ref="G210:O210" si="24">IF(G4=$BF$1,"",SUM(G191:G209))</f>
        <v>1545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4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162+175214</f>
        <v>175376</v>
      </c>
      <c r="G212">
        <f>161+173718</f>
        <v>173879</v>
      </c>
      <c r="P212" s="55" t="s">
        <v>511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-101853</v>
      </c>
      <c r="G217">
        <v>-89186</v>
      </c>
    </row>
    <row r="218" spans="5:16">
      <c r="E218" s="1" t="s">
        <v>188</v>
      </c>
    </row>
    <row r="219" spans="5:16">
      <c r="E219" s="1" t="s">
        <v>189</v>
      </c>
      <c r="F219">
        <v>-10748</v>
      </c>
      <c r="G219">
        <v>-9484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62775</v>
      </c>
      <c r="G227" s="7">
        <f t="shared" ref="G227:O227" si="25">IF(G4=$BF$1,"",SUM(G212:G226))</f>
        <v>75209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-12667</v>
      </c>
      <c r="G267">
        <v>-20017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5503</v>
      </c>
      <c r="G271">
        <v>6278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75</v>
      </c>
      <c r="G275">
        <v>6</v>
      </c>
    </row>
    <row r="276" spans="5:7">
      <c r="E276" s="1" t="s">
        <v>241</v>
      </c>
    </row>
    <row r="277" spans="5:7" ht="25.5" customHeight="1">
      <c r="E277" s="1" t="s">
        <v>242</v>
      </c>
    </row>
    <row r="278" spans="5:7">
      <c r="E278" s="1" t="s">
        <v>243</v>
      </c>
    </row>
    <row r="279" spans="5:7">
      <c r="E279" s="1" t="s">
        <v>244</v>
      </c>
    </row>
    <row r="280" spans="5:7" ht="25.5" customHeight="1">
      <c r="E280" s="1" t="s">
        <v>245</v>
      </c>
      <c r="F280">
        <v>-51</v>
      </c>
      <c r="G280">
        <v>-325</v>
      </c>
    </row>
    <row r="281" spans="5:7" ht="25.5" customHeight="1">
      <c r="E281" s="1" t="s">
        <v>246</v>
      </c>
      <c r="F281">
        <v>1022</v>
      </c>
      <c r="G281">
        <v>2056</v>
      </c>
    </row>
    <row r="284" spans="5:7">
      <c r="E284" s="1" t="s">
        <v>247</v>
      </c>
      <c r="F284">
        <v>103</v>
      </c>
      <c r="G284">
        <v>5</v>
      </c>
    </row>
    <row r="285" spans="5:7">
      <c r="E285" s="1" t="s">
        <v>248</v>
      </c>
      <c r="F285">
        <v>968</v>
      </c>
      <c r="G285">
        <v>2456</v>
      </c>
    </row>
    <row r="286" spans="5:7" ht="25.5" customHeight="1">
      <c r="E286" s="1" t="s">
        <v>249</v>
      </c>
    </row>
    <row r="287" spans="5:7">
      <c r="E287" s="1" t="s">
        <v>250</v>
      </c>
      <c r="F287">
        <v>58</v>
      </c>
      <c r="G287">
        <v>-64</v>
      </c>
    </row>
    <row r="288" spans="5:7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7678</v>
      </c>
      <c r="G296" s="7">
        <f>IF(G4=$BF$1,"",G271+G272+G273+G274+G275+G276+G277+G278+G279+G280+G281+G282+G283+G284+G285+G286+G287+G288+G289+G290+G291+G292+G293+G294+G295)</f>
        <v>10412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-4989</v>
      </c>
      <c r="G297" s="7">
        <f t="shared" ref="G297:O297" si="27">IF(G4=$BF$1,"",MIN(F267,F268,F269)+F296)</f>
        <v>-4989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-3441</v>
      </c>
      <c r="G299">
        <v>357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-335</v>
      </c>
      <c r="G302">
        <v>-856</v>
      </c>
    </row>
    <row r="303" spans="5:15">
      <c r="E303" s="1" t="s">
        <v>265</v>
      </c>
      <c r="F303">
        <v>1637</v>
      </c>
      <c r="G303">
        <v>-1733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-4988</v>
      </c>
      <c r="G309">
        <v>-293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181</v>
      </c>
      <c r="G317">
        <v>445</v>
      </c>
    </row>
    <row r="318" spans="5:15">
      <c r="E318" s="6" t="s">
        <v>278</v>
      </c>
      <c r="F318" s="7">
        <f>F299+F300+F301+F302+F303+F304+F305+F306+F307+F308+F309+F310+F311+F312+F313+F314+F315+F316+F317</f>
        <v>-6946</v>
      </c>
      <c r="G318" s="7">
        <f>IF(G4=$BF$1,"",G299+G300+G301+G302+G303+G304+G305+G306+G307+G308+G309+G310+G311+G312+G313+G314+G315+G316+G317)</f>
        <v>-2080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-11935</v>
      </c>
      <c r="G319" s="7">
        <f t="shared" ref="G319:O319" si="28">IF(G4=$BF$1,"",G297+G318)</f>
        <v>-7069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-11935</v>
      </c>
      <c r="G326" s="7">
        <f t="shared" ref="G326:O326" si="30">IF(G4=$BF$1,"",G325+G319)</f>
        <v>-7069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-1327</v>
      </c>
      <c r="G328">
        <v>-879</v>
      </c>
    </row>
    <row r="329" spans="5:15">
      <c r="E329" s="1" t="s">
        <v>288</v>
      </c>
      <c r="F329">
        <v>98</v>
      </c>
      <c r="G329">
        <v>3706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-1229</v>
      </c>
      <c r="G337" s="7">
        <f>IF(G4=$BF$1,"",SUM(G328:G336))</f>
        <v>2827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529</v>
      </c>
      <c r="G339">
        <v>147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-142</v>
      </c>
      <c r="G343">
        <v>-137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-265</v>
      </c>
      <c r="G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122</v>
      </c>
      <c r="G352" s="7">
        <f>IF(G4=$BF$1,"",SUM(G339:G351))</f>
        <v>10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-13042</v>
      </c>
      <c r="G353" s="7">
        <f t="shared" ref="G353:O353" si="33">IF(G4=$BF$1,"",G326+G337+G352)</f>
        <v>-4232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-71</v>
      </c>
      <c r="G354">
        <v>1045</v>
      </c>
    </row>
    <row r="355" spans="5:15">
      <c r="E355" s="6" t="s">
        <v>314</v>
      </c>
      <c r="F355" s="7">
        <f>F353+F354</f>
        <v>-13113</v>
      </c>
      <c r="G355" s="7">
        <f t="shared" ref="G355:O355" si="34">IF(G4=$BF$1,"",G353+G354)</f>
        <v>-3187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22178</v>
      </c>
      <c r="G356">
        <v>28155</v>
      </c>
    </row>
    <row r="357" spans="5:15">
      <c r="E357" s="6" t="s">
        <v>316</v>
      </c>
      <c r="F357" s="7">
        <f>F355+F356</f>
        <v>9065</v>
      </c>
      <c r="G357" s="7">
        <f t="shared" ref="G357:O357" si="35">IF(G4=$BF$1,"",G355+G356)</f>
        <v>24968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0.11949293433083957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-0.36718789029325072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-0.18708664713269149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0.3239434440938061</v>
      </c>
      <c r="G369" s="27">
        <f t="shared" si="41"/>
        <v>0.2490648379052369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-0.20105500897221706</v>
      </c>
      <c r="G370" s="27">
        <f t="shared" si="42"/>
        <v>-0.34084926572457747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-0.19595012684858609</v>
      </c>
      <c r="G371" s="28">
        <f t="shared" si="43"/>
        <v>-0.34665073427542253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-0.16306222805797996</v>
      </c>
      <c r="G372" s="27">
        <f t="shared" si="44"/>
        <v>-0.20947048974466304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-0.20178414974113898</v>
      </c>
      <c r="G373" s="27">
        <f t="shared" si="45"/>
        <v>-0.26615165738143043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0.19189773692747356</v>
      </c>
      <c r="G376" s="30">
        <f t="shared" si="47"/>
        <v>0.21296567601506908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0.23746714456391876</v>
      </c>
      <c r="G377" s="30">
        <f t="shared" si="48"/>
        <v>0.27059261524551581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-51.169291338582674</v>
      </c>
      <c r="G378" s="30">
        <f t="shared" si="49"/>
        <v>-209.38297872340425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2.6489312267657992</v>
      </c>
      <c r="G382" s="32">
        <f t="shared" si="51"/>
        <v>2.550515792832075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1.4151951672862453</v>
      </c>
      <c r="G383" s="32">
        <f t="shared" si="52"/>
        <v>1.7300329682016378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0.58798017348203224</v>
      </c>
      <c r="G384" s="32">
        <f t="shared" si="53"/>
        <v>1.1617568861001808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-0.92433395291201981</v>
      </c>
      <c r="G385" s="32">
        <f t="shared" si="54"/>
        <v>-0.37589067318940761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7592</v>
      </c>
      <c r="G418" s="17">
        <f>G130-G417</f>
        <v>21848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1" customWidth="1"/>
    <col min="3" max="3" width="12.7109375" style="51" customWidth="1"/>
    <col min="4" max="4" width="15.28515625" style="41" bestFit="1" customWidth="1"/>
    <col min="5" max="5" width="14.7109375" style="41" customWidth="1"/>
    <col min="6" max="16384" width="9.140625" style="41"/>
  </cols>
  <sheetData>
    <row r="1" spans="1:5" ht="38.25">
      <c r="A1" s="39" t="s">
        <v>487</v>
      </c>
      <c r="B1" s="39" t="s">
        <v>488</v>
      </c>
      <c r="C1" s="40" t="s">
        <v>489</v>
      </c>
      <c r="D1" s="39" t="s">
        <v>490</v>
      </c>
      <c r="E1" s="39"/>
    </row>
    <row r="2" spans="1:5">
      <c r="A2" t="s">
        <v>495</v>
      </c>
      <c r="B2" s="42" t="s">
        <v>494</v>
      </c>
      <c r="C2" s="40">
        <v>1</v>
      </c>
      <c r="D2" s="39" t="s">
        <v>491</v>
      </c>
      <c r="E2" s="39"/>
    </row>
    <row r="3" spans="1:5">
      <c r="A3" t="s">
        <v>498</v>
      </c>
      <c r="B3" s="42" t="s">
        <v>73</v>
      </c>
      <c r="C3" s="40">
        <v>1</v>
      </c>
      <c r="D3" s="39" t="s">
        <v>491</v>
      </c>
    </row>
    <row r="4" spans="1:5">
      <c r="A4" t="s">
        <v>499</v>
      </c>
      <c r="B4" s="42" t="s">
        <v>509</v>
      </c>
      <c r="C4" s="40">
        <v>1</v>
      </c>
      <c r="D4" s="39" t="s">
        <v>491</v>
      </c>
    </row>
    <row r="5" spans="1:5">
      <c r="A5" t="s">
        <v>500</v>
      </c>
      <c r="B5" s="43" t="s">
        <v>509</v>
      </c>
      <c r="C5" s="40">
        <v>1</v>
      </c>
      <c r="D5" s="39" t="s">
        <v>491</v>
      </c>
    </row>
    <row r="6" spans="1:5">
      <c r="A6" t="s">
        <v>501</v>
      </c>
      <c r="B6" s="43" t="s">
        <v>508</v>
      </c>
      <c r="C6" s="40">
        <v>1</v>
      </c>
      <c r="D6" s="39" t="s">
        <v>491</v>
      </c>
    </row>
    <row r="7" spans="1:5">
      <c r="A7" t="s">
        <v>502</v>
      </c>
      <c r="B7" s="42" t="s">
        <v>507</v>
      </c>
      <c r="C7" s="40">
        <v>1</v>
      </c>
      <c r="D7" s="39" t="s">
        <v>491</v>
      </c>
    </row>
    <row r="8" spans="1:5">
      <c r="A8" t="s">
        <v>503</v>
      </c>
      <c r="B8" t="s">
        <v>506</v>
      </c>
      <c r="C8" s="40">
        <v>1</v>
      </c>
      <c r="D8" s="39" t="s">
        <v>491</v>
      </c>
    </row>
    <row r="9" spans="1:5">
      <c r="A9" t="s">
        <v>504</v>
      </c>
      <c r="B9" s="43" t="s">
        <v>505</v>
      </c>
      <c r="C9" s="40">
        <v>1</v>
      </c>
      <c r="D9" s="39" t="s">
        <v>491</v>
      </c>
    </row>
    <row r="10" spans="1:5">
      <c r="A10" t="s">
        <v>510</v>
      </c>
      <c r="B10" s="42" t="s">
        <v>139</v>
      </c>
      <c r="C10" s="40">
        <v>1</v>
      </c>
      <c r="D10" s="39" t="s">
        <v>491</v>
      </c>
    </row>
    <row r="11" spans="1:5">
      <c r="A11" t="s">
        <v>512</v>
      </c>
      <c r="B11" s="43" t="s">
        <v>146</v>
      </c>
      <c r="C11" s="44">
        <v>1</v>
      </c>
      <c r="D11" s="39" t="s">
        <v>491</v>
      </c>
    </row>
    <row r="12" spans="1:5">
      <c r="A12" s="43" t="s">
        <v>513</v>
      </c>
      <c r="B12" s="43" t="s">
        <v>169</v>
      </c>
      <c r="C12" s="44">
        <v>1</v>
      </c>
      <c r="D12" s="39" t="s">
        <v>491</v>
      </c>
    </row>
    <row r="13" spans="1:5">
      <c r="A13" t="s">
        <v>515</v>
      </c>
      <c r="B13" s="43" t="s">
        <v>514</v>
      </c>
      <c r="C13" s="44">
        <v>1</v>
      </c>
      <c r="D13" s="39" t="s">
        <v>491</v>
      </c>
    </row>
    <row r="14" spans="1:5">
      <c r="A14" t="s">
        <v>516</v>
      </c>
      <c r="B14" s="43" t="s">
        <v>514</v>
      </c>
      <c r="C14" s="44">
        <v>1</v>
      </c>
      <c r="D14" s="39" t="s">
        <v>491</v>
      </c>
    </row>
    <row r="15" spans="1:5">
      <c r="A15" s="45"/>
      <c r="B15" s="45"/>
      <c r="C15" s="46"/>
      <c r="D15" s="39"/>
    </row>
    <row r="16" spans="1:5">
      <c r="A16"/>
      <c r="B16" s="43"/>
      <c r="C16" s="44"/>
      <c r="D16" s="39"/>
    </row>
    <row r="17" spans="1:4">
      <c r="A17" s="43"/>
      <c r="B17" s="43"/>
      <c r="C17" s="44"/>
      <c r="D17" s="39"/>
    </row>
    <row r="18" spans="1:4">
      <c r="A18"/>
      <c r="B18" s="47"/>
      <c r="C18" s="48"/>
      <c r="D18" s="39"/>
    </row>
    <row r="19" spans="1:4">
      <c r="A19"/>
      <c r="B19" s="43"/>
      <c r="C19" s="44"/>
      <c r="D19" s="39"/>
    </row>
    <row r="20" spans="1:4">
      <c r="A20" s="43"/>
      <c r="B20" s="43"/>
      <c r="C20" s="49"/>
      <c r="D20" s="39"/>
    </row>
    <row r="21" spans="1:4">
      <c r="A21" s="43"/>
      <c r="B21"/>
      <c r="C21" s="49"/>
      <c r="D21" s="39"/>
    </row>
    <row r="22" spans="1:4">
      <c r="A22"/>
      <c r="B22" s="50"/>
      <c r="D22" s="39"/>
    </row>
    <row r="23" spans="1:4">
      <c r="A23"/>
      <c r="B23" s="50"/>
      <c r="D23" s="39"/>
    </row>
    <row r="24" spans="1:4">
      <c r="A24" s="43"/>
      <c r="B24" s="50"/>
      <c r="D24" s="39"/>
    </row>
    <row r="25" spans="1:4">
      <c r="A25" s="43"/>
      <c r="B25" s="50"/>
      <c r="D25" s="39"/>
    </row>
    <row r="26" spans="1:4">
      <c r="A26" s="43"/>
      <c r="B26" s="50"/>
      <c r="D26" s="39"/>
    </row>
    <row r="27" spans="1:4">
      <c r="A27" s="52"/>
      <c r="B27" s="50"/>
      <c r="D27" s="39"/>
    </row>
    <row r="28" spans="1:4">
      <c r="A28" s="52"/>
      <c r="B28" s="50"/>
      <c r="D28" s="39"/>
    </row>
    <row r="29" spans="1:4">
      <c r="A29" s="52"/>
      <c r="B29" s="50"/>
      <c r="D29" s="39"/>
    </row>
    <row r="30" spans="1:4">
      <c r="A30" s="50"/>
      <c r="B30" s="50"/>
      <c r="D30" s="39"/>
    </row>
    <row r="31" spans="1:4">
      <c r="A31" s="52"/>
      <c r="B31" s="50"/>
      <c r="D31" s="39"/>
    </row>
    <row r="32" spans="1:4">
      <c r="A32" s="52"/>
      <c r="B32" s="50"/>
      <c r="D32" s="39"/>
    </row>
    <row r="33" spans="1:4">
      <c r="A33" s="52"/>
      <c r="B33" s="50"/>
      <c r="D33" s="39"/>
    </row>
    <row r="34" spans="1:4">
      <c r="A34" s="52"/>
      <c r="B34" s="50"/>
      <c r="D34" s="39"/>
    </row>
    <row r="35" spans="1:4">
      <c r="A35" s="50"/>
      <c r="B35" s="50"/>
      <c r="D35" s="39"/>
    </row>
    <row r="36" spans="1:4">
      <c r="A36" s="50"/>
      <c r="B36" s="50"/>
      <c r="D36" s="39"/>
    </row>
    <row r="37" spans="1:4">
      <c r="A37" s="53"/>
      <c r="B37" s="50"/>
      <c r="D37" s="39"/>
    </row>
    <row r="38" spans="1:4">
      <c r="A38"/>
      <c r="B38" s="50"/>
      <c r="D38" s="39"/>
    </row>
    <row r="39" spans="1:4">
      <c r="A39"/>
      <c r="B39" s="50"/>
      <c r="D39" s="39"/>
    </row>
    <row r="40" spans="1:4">
      <c r="A40" s="53"/>
      <c r="B40" s="50"/>
      <c r="D40" s="39"/>
    </row>
    <row r="41" spans="1:4">
      <c r="A41" s="53"/>
      <c r="B41" s="50"/>
      <c r="D41" s="39"/>
    </row>
    <row r="42" spans="1:4">
      <c r="A42" s="50"/>
      <c r="B42" s="50"/>
      <c r="D42" s="39"/>
    </row>
    <row r="43" spans="1:4">
      <c r="A43" s="50"/>
      <c r="B43" s="50"/>
      <c r="D43" s="39"/>
    </row>
    <row r="44" spans="1:4">
      <c r="A44" s="50"/>
      <c r="B44" s="50"/>
      <c r="D44" s="39"/>
    </row>
    <row r="45" spans="1:4">
      <c r="A45" s="50"/>
      <c r="B45" s="50"/>
      <c r="D45" s="39"/>
    </row>
    <row r="46" spans="1:4">
      <c r="A46" s="50"/>
      <c r="B46" s="50"/>
    </row>
    <row r="47" spans="1:4">
      <c r="A47" s="50"/>
      <c r="B47" s="50"/>
    </row>
    <row r="48" spans="1:4">
      <c r="A48" s="50"/>
      <c r="B48" s="50"/>
    </row>
    <row r="49" spans="1:2">
      <c r="A49" s="50"/>
      <c r="B49" s="50"/>
    </row>
    <row r="50" spans="1:2">
      <c r="A50" s="50"/>
      <c r="B50" s="50"/>
    </row>
    <row r="51" spans="1:2">
      <c r="A51" s="50"/>
      <c r="B51" s="50"/>
    </row>
    <row r="52" spans="1:2">
      <c r="A52" s="50"/>
      <c r="B52" s="50"/>
    </row>
    <row r="53" spans="1:2">
      <c r="A53" s="50"/>
      <c r="B53" s="50"/>
    </row>
    <row r="54" spans="1:2">
      <c r="A54" s="50"/>
      <c r="B54" s="50"/>
    </row>
    <row r="55" spans="1:2">
      <c r="A55" s="50"/>
      <c r="B55" s="50"/>
    </row>
    <row r="56" spans="1:2">
      <c r="A56" s="50"/>
      <c r="B56" s="50"/>
    </row>
    <row r="57" spans="1:2">
      <c r="A57" s="50"/>
      <c r="B57" s="50"/>
    </row>
    <row r="58" spans="1:2">
      <c r="A58" s="50"/>
      <c r="B58" s="50"/>
    </row>
    <row r="59" spans="1:2">
      <c r="A59" s="50"/>
      <c r="B59" s="50"/>
    </row>
    <row r="60" spans="1:2">
      <c r="A60" s="50"/>
      <c r="B60" s="50"/>
    </row>
    <row r="61" spans="1:2">
      <c r="A61" s="50"/>
      <c r="B61" s="50"/>
    </row>
    <row r="62" spans="1:2">
      <c r="A62" s="50"/>
      <c r="B62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/>
  </sheetViews>
  <sheetFormatPr defaultRowHeight="12.75"/>
  <cols>
    <col min="1" max="4" width="25.7109375" customWidth="1"/>
  </cols>
  <sheetData>
    <row r="2" spans="1:6">
      <c r="A2" t="s">
        <v>374</v>
      </c>
    </row>
    <row r="4" spans="1:6">
      <c r="E4">
        <v>2018</v>
      </c>
      <c r="F4">
        <v>2017</v>
      </c>
    </row>
    <row r="5" spans="1:6">
      <c r="A5" t="s">
        <v>375</v>
      </c>
    </row>
    <row r="6" spans="1:6">
      <c r="A6" t="s">
        <v>376</v>
      </c>
      <c r="B6" t="s">
        <v>116</v>
      </c>
      <c r="C6" t="s">
        <v>116</v>
      </c>
      <c r="D6" t="s">
        <v>116</v>
      </c>
    </row>
    <row r="7" spans="1:6">
      <c r="A7" t="s">
        <v>377</v>
      </c>
      <c r="B7" t="s">
        <v>117</v>
      </c>
      <c r="C7" t="s">
        <v>117</v>
      </c>
      <c r="D7" t="s">
        <v>116</v>
      </c>
      <c r="E7">
        <v>7592</v>
      </c>
      <c r="F7">
        <v>21848</v>
      </c>
    </row>
    <row r="8" spans="1:6">
      <c r="A8" t="s">
        <v>378</v>
      </c>
      <c r="B8" t="s">
        <v>113</v>
      </c>
      <c r="C8" t="s">
        <v>113</v>
      </c>
      <c r="D8" t="s">
        <v>80</v>
      </c>
      <c r="E8">
        <v>1548</v>
      </c>
      <c r="F8">
        <v>330</v>
      </c>
    </row>
    <row r="9" spans="1:6">
      <c r="A9" t="s">
        <v>379</v>
      </c>
      <c r="B9" t="s">
        <v>352</v>
      </c>
      <c r="C9" t="s">
        <v>137</v>
      </c>
      <c r="D9" t="s">
        <v>116</v>
      </c>
      <c r="E9">
        <v>6695</v>
      </c>
      <c r="F9">
        <v>8647</v>
      </c>
    </row>
    <row r="10" spans="1:6">
      <c r="A10" t="s">
        <v>380</v>
      </c>
      <c r="B10" t="s">
        <v>126</v>
      </c>
      <c r="C10" t="s">
        <v>126</v>
      </c>
      <c r="D10" t="s">
        <v>116</v>
      </c>
      <c r="E10">
        <v>15930</v>
      </c>
      <c r="F10">
        <v>15430</v>
      </c>
    </row>
    <row r="11" spans="1:6">
      <c r="A11" t="s">
        <v>381</v>
      </c>
      <c r="B11" t="s">
        <v>134</v>
      </c>
      <c r="C11" t="s">
        <v>134</v>
      </c>
      <c r="D11" t="s">
        <v>116</v>
      </c>
      <c r="E11">
        <v>2438</v>
      </c>
      <c r="F11">
        <v>1710</v>
      </c>
    </row>
    <row r="12" spans="1:6">
      <c r="A12" t="s">
        <v>382</v>
      </c>
      <c r="B12" t="s">
        <v>12</v>
      </c>
      <c r="C12" t="s">
        <v>12</v>
      </c>
      <c r="D12" t="s">
        <v>116</v>
      </c>
      <c r="E12">
        <v>34203</v>
      </c>
      <c r="F12">
        <v>47965</v>
      </c>
    </row>
    <row r="13" spans="1:6">
      <c r="A13" t="s">
        <v>383</v>
      </c>
      <c r="B13" t="s">
        <v>384</v>
      </c>
      <c r="C13" t="s">
        <v>84</v>
      </c>
      <c r="D13" t="s">
        <v>80</v>
      </c>
      <c r="E13">
        <v>41906</v>
      </c>
      <c r="F13">
        <v>46797</v>
      </c>
    </row>
    <row r="14" spans="1:6">
      <c r="A14" t="s">
        <v>385</v>
      </c>
      <c r="B14" t="s">
        <v>386</v>
      </c>
      <c r="C14" t="s">
        <v>92</v>
      </c>
      <c r="D14" t="s">
        <v>80</v>
      </c>
      <c r="F14">
        <v>62</v>
      </c>
    </row>
    <row r="15" spans="1:6">
      <c r="A15" t="s">
        <v>387</v>
      </c>
      <c r="B15" t="s">
        <v>112</v>
      </c>
      <c r="C15" t="s">
        <v>112</v>
      </c>
      <c r="D15" t="s">
        <v>80</v>
      </c>
      <c r="E15">
        <v>1573</v>
      </c>
      <c r="F15">
        <v>736</v>
      </c>
    </row>
    <row r="16" spans="1:6">
      <c r="A16" t="s">
        <v>388</v>
      </c>
      <c r="D16" t="s">
        <v>80</v>
      </c>
      <c r="E16">
        <v>77682</v>
      </c>
      <c r="F16">
        <v>95560</v>
      </c>
    </row>
    <row r="17" spans="1:6">
      <c r="A17" t="s">
        <v>389</v>
      </c>
      <c r="B17" t="s">
        <v>145</v>
      </c>
      <c r="C17" t="s">
        <v>145</v>
      </c>
      <c r="D17" t="s">
        <v>80</v>
      </c>
    </row>
    <row r="18" spans="1:6">
      <c r="A18" t="s">
        <v>390</v>
      </c>
      <c r="B18" t="s">
        <v>165</v>
      </c>
      <c r="C18" t="s">
        <v>165</v>
      </c>
      <c r="D18" t="s">
        <v>141</v>
      </c>
    </row>
    <row r="19" spans="1:6">
      <c r="A19" t="s">
        <v>391</v>
      </c>
      <c r="B19" t="s">
        <v>146</v>
      </c>
      <c r="C19" t="s">
        <v>146</v>
      </c>
      <c r="D19" t="s">
        <v>141</v>
      </c>
      <c r="E19">
        <v>144</v>
      </c>
      <c r="F19">
        <v>137</v>
      </c>
    </row>
    <row r="20" spans="1:6">
      <c r="A20" t="s">
        <v>392</v>
      </c>
      <c r="B20" t="s">
        <v>392</v>
      </c>
      <c r="C20" t="s">
        <v>163</v>
      </c>
      <c r="D20" t="s">
        <v>141</v>
      </c>
      <c r="E20">
        <v>4376</v>
      </c>
      <c r="F20">
        <v>4291</v>
      </c>
    </row>
    <row r="21" spans="1:6">
      <c r="A21" t="s">
        <v>393</v>
      </c>
      <c r="B21" t="s">
        <v>394</v>
      </c>
      <c r="C21" t="s">
        <v>161</v>
      </c>
      <c r="D21" t="s">
        <v>141</v>
      </c>
      <c r="E21">
        <v>6049</v>
      </c>
      <c r="F21">
        <v>6096</v>
      </c>
    </row>
    <row r="22" spans="1:6">
      <c r="A22" t="s">
        <v>395</v>
      </c>
      <c r="B22" t="s">
        <v>396</v>
      </c>
      <c r="C22" t="s">
        <v>162</v>
      </c>
      <c r="D22" t="s">
        <v>141</v>
      </c>
      <c r="E22">
        <v>2343</v>
      </c>
      <c r="F22">
        <v>8282</v>
      </c>
    </row>
    <row r="23" spans="1:6">
      <c r="A23" t="s">
        <v>397</v>
      </c>
      <c r="B23" t="s">
        <v>14</v>
      </c>
      <c r="C23" t="s">
        <v>14</v>
      </c>
      <c r="D23" t="s">
        <v>141</v>
      </c>
      <c r="E23">
        <v>12912</v>
      </c>
      <c r="F23">
        <v>18806</v>
      </c>
    </row>
    <row r="24" spans="1:6">
      <c r="A24" t="s">
        <v>398</v>
      </c>
      <c r="B24" t="s">
        <v>146</v>
      </c>
      <c r="C24" t="s">
        <v>146</v>
      </c>
      <c r="D24" t="s">
        <v>141</v>
      </c>
      <c r="E24">
        <v>1364</v>
      </c>
      <c r="F24">
        <v>1508</v>
      </c>
    </row>
    <row r="25" spans="1:6">
      <c r="A25" t="s">
        <v>399</v>
      </c>
      <c r="B25" t="s">
        <v>180</v>
      </c>
      <c r="C25" t="s">
        <v>180</v>
      </c>
      <c r="D25" t="s">
        <v>165</v>
      </c>
      <c r="E25">
        <v>631</v>
      </c>
      <c r="F25">
        <v>37</v>
      </c>
    </row>
    <row r="26" spans="1:6">
      <c r="A26" t="s">
        <v>400</v>
      </c>
      <c r="B26" t="s">
        <v>164</v>
      </c>
      <c r="C26" t="s">
        <v>164</v>
      </c>
      <c r="D26" t="s">
        <v>165</v>
      </c>
      <c r="E26">
        <v>14907</v>
      </c>
      <c r="F26">
        <v>20351</v>
      </c>
    </row>
    <row r="27" spans="1:6">
      <c r="A27" t="s">
        <v>401</v>
      </c>
      <c r="B27" t="s">
        <v>180</v>
      </c>
      <c r="C27" t="s">
        <v>180</v>
      </c>
      <c r="D27" t="s">
        <v>165</v>
      </c>
    </row>
    <row r="28" spans="1:6">
      <c r="A28" t="s">
        <v>402</v>
      </c>
      <c r="B28" t="s">
        <v>181</v>
      </c>
      <c r="C28" t="s">
        <v>181</v>
      </c>
      <c r="D28" t="s">
        <v>165</v>
      </c>
    </row>
    <row r="29" spans="1:6">
      <c r="A29" t="s">
        <v>403</v>
      </c>
      <c r="B29" t="s">
        <v>182</v>
      </c>
      <c r="C29" t="s">
        <v>182</v>
      </c>
      <c r="D29" t="s">
        <v>181</v>
      </c>
    </row>
    <row r="30" spans="1:6">
      <c r="A30" t="s">
        <v>404</v>
      </c>
      <c r="D30" t="s">
        <v>181</v>
      </c>
      <c r="E30">
        <v>162</v>
      </c>
      <c r="F30">
        <v>161</v>
      </c>
    </row>
    <row r="31" spans="1:6">
      <c r="A31" t="s">
        <v>405</v>
      </c>
      <c r="B31" t="s">
        <v>182</v>
      </c>
      <c r="C31" t="s">
        <v>182</v>
      </c>
      <c r="D31" t="s">
        <v>181</v>
      </c>
      <c r="E31">
        <v>175214</v>
      </c>
      <c r="F31">
        <v>173718</v>
      </c>
    </row>
    <row r="32" spans="1:6">
      <c r="A32" t="s">
        <v>406</v>
      </c>
      <c r="B32" t="s">
        <v>187</v>
      </c>
      <c r="C32" t="s">
        <v>187</v>
      </c>
      <c r="D32" t="s">
        <v>181</v>
      </c>
      <c r="E32">
        <v>-101853</v>
      </c>
      <c r="F32">
        <v>-89186</v>
      </c>
    </row>
    <row r="33" spans="1:6">
      <c r="A33" t="s">
        <v>407</v>
      </c>
      <c r="B33" t="s">
        <v>189</v>
      </c>
      <c r="C33" t="s">
        <v>189</v>
      </c>
      <c r="D33" t="s">
        <v>181</v>
      </c>
      <c r="E33">
        <v>-10748</v>
      </c>
      <c r="F33">
        <v>-9484</v>
      </c>
    </row>
    <row r="34" spans="1:6">
      <c r="A34" t="s">
        <v>408</v>
      </c>
      <c r="B34" t="s">
        <v>195</v>
      </c>
      <c r="C34" t="s">
        <v>195</v>
      </c>
      <c r="D34" t="s">
        <v>181</v>
      </c>
      <c r="E34">
        <v>62775</v>
      </c>
      <c r="F34">
        <v>75209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defaultRowHeight="12.75"/>
  <cols>
    <col min="1" max="4" width="25.7109375" customWidth="1"/>
  </cols>
  <sheetData>
    <row r="1" spans="1:6">
      <c r="A1" t="s">
        <v>409</v>
      </c>
    </row>
    <row r="2" spans="1:6">
      <c r="A2" t="s">
        <v>410</v>
      </c>
    </row>
    <row r="3" spans="1:6">
      <c r="A3" t="s">
        <v>411</v>
      </c>
    </row>
    <row r="4" spans="1:6">
      <c r="A4" t="s">
        <v>412</v>
      </c>
      <c r="E4">
        <v>2018</v>
      </c>
      <c r="F4">
        <v>2017</v>
      </c>
    </row>
    <row r="5" spans="1:6">
      <c r="A5" t="s">
        <v>413</v>
      </c>
      <c r="B5" t="s">
        <v>413</v>
      </c>
      <c r="C5" t="s">
        <v>26</v>
      </c>
      <c r="D5" t="s">
        <v>413</v>
      </c>
      <c r="E5">
        <v>64644</v>
      </c>
      <c r="F5">
        <v>57744</v>
      </c>
    </row>
    <row r="6" spans="1:6">
      <c r="A6" t="s">
        <v>414</v>
      </c>
      <c r="B6" t="s">
        <v>27</v>
      </c>
      <c r="C6" t="s">
        <v>27</v>
      </c>
      <c r="D6" t="s">
        <v>413</v>
      </c>
      <c r="E6">
        <v>43703</v>
      </c>
      <c r="F6">
        <v>43362</v>
      </c>
    </row>
    <row r="7" spans="1:6">
      <c r="A7" t="s">
        <v>415</v>
      </c>
      <c r="B7" t="s">
        <v>416</v>
      </c>
      <c r="C7" t="s">
        <v>32</v>
      </c>
      <c r="D7" t="s">
        <v>413</v>
      </c>
      <c r="E7">
        <v>20941</v>
      </c>
      <c r="F7">
        <v>14382</v>
      </c>
    </row>
    <row r="8" spans="1:6">
      <c r="A8" t="s">
        <v>417</v>
      </c>
      <c r="B8" t="s">
        <v>58</v>
      </c>
      <c r="C8" t="s">
        <v>58</v>
      </c>
      <c r="D8" t="s">
        <v>413</v>
      </c>
    </row>
    <row r="9" spans="1:6">
      <c r="A9" t="s">
        <v>418</v>
      </c>
      <c r="B9" t="s">
        <v>37</v>
      </c>
      <c r="C9" t="s">
        <v>37</v>
      </c>
      <c r="D9" t="s">
        <v>413</v>
      </c>
      <c r="E9">
        <v>10744</v>
      </c>
      <c r="F9">
        <v>9909</v>
      </c>
    </row>
    <row r="10" spans="1:6">
      <c r="A10" t="s">
        <v>419</v>
      </c>
      <c r="B10" t="s">
        <v>36</v>
      </c>
      <c r="C10" t="s">
        <v>36</v>
      </c>
      <c r="D10" t="s">
        <v>413</v>
      </c>
      <c r="E10">
        <v>23194</v>
      </c>
      <c r="F10">
        <v>24155</v>
      </c>
    </row>
    <row r="11" spans="1:6">
      <c r="D11" t="s">
        <v>413</v>
      </c>
      <c r="E11">
        <v>33938</v>
      </c>
      <c r="F11">
        <v>34064</v>
      </c>
    </row>
    <row r="12" spans="1:6">
      <c r="A12" t="s">
        <v>420</v>
      </c>
      <c r="B12" t="s">
        <v>421</v>
      </c>
      <c r="C12" t="s">
        <v>46</v>
      </c>
      <c r="D12" t="s">
        <v>413</v>
      </c>
      <c r="E12">
        <v>-12997</v>
      </c>
      <c r="F12">
        <v>-19682</v>
      </c>
    </row>
    <row r="13" spans="1:6">
      <c r="A13" t="s">
        <v>422</v>
      </c>
      <c r="B13" t="s">
        <v>56</v>
      </c>
      <c r="C13" t="s">
        <v>56</v>
      </c>
      <c r="D13" t="s">
        <v>413</v>
      </c>
    </row>
    <row r="14" spans="1:6">
      <c r="A14" t="s">
        <v>423</v>
      </c>
      <c r="B14" t="s">
        <v>51</v>
      </c>
      <c r="C14" t="s">
        <v>51</v>
      </c>
      <c r="D14" t="s">
        <v>413</v>
      </c>
      <c r="E14">
        <v>254</v>
      </c>
      <c r="F14">
        <v>94</v>
      </c>
    </row>
    <row r="15" spans="1:6">
      <c r="A15" t="s">
        <v>424</v>
      </c>
      <c r="B15" t="s">
        <v>425</v>
      </c>
      <c r="C15" t="s">
        <v>33</v>
      </c>
      <c r="D15" t="s">
        <v>413</v>
      </c>
      <c r="E15">
        <v>-744</v>
      </c>
      <c r="F15">
        <v>203</v>
      </c>
    </row>
    <row r="16" spans="1:6">
      <c r="D16" t="s">
        <v>413</v>
      </c>
      <c r="E16">
        <v>-490</v>
      </c>
      <c r="F16">
        <v>297</v>
      </c>
    </row>
    <row r="17" spans="1:6">
      <c r="A17" t="s">
        <v>426</v>
      </c>
      <c r="B17" t="s">
        <v>427</v>
      </c>
      <c r="C17" t="s">
        <v>61</v>
      </c>
      <c r="D17" t="s">
        <v>413</v>
      </c>
      <c r="E17">
        <v>-12507</v>
      </c>
      <c r="F17">
        <v>-19979</v>
      </c>
    </row>
    <row r="18" spans="1:6">
      <c r="A18" t="s">
        <v>428</v>
      </c>
      <c r="B18" t="s">
        <v>62</v>
      </c>
      <c r="C18" t="s">
        <v>62</v>
      </c>
      <c r="D18" t="s">
        <v>413</v>
      </c>
      <c r="E18">
        <v>160</v>
      </c>
      <c r="F18">
        <v>38</v>
      </c>
    </row>
    <row r="19" spans="1:6">
      <c r="A19" t="s">
        <v>429</v>
      </c>
      <c r="B19" t="s">
        <v>66</v>
      </c>
      <c r="C19" t="s">
        <v>66</v>
      </c>
      <c r="D19" t="s">
        <v>413</v>
      </c>
      <c r="E19">
        <v>-12667</v>
      </c>
      <c r="F19">
        <v>-20017</v>
      </c>
    </row>
    <row r="20" spans="1:6">
      <c r="A20" t="s">
        <v>430</v>
      </c>
      <c r="D20" t="s">
        <v>413</v>
      </c>
    </row>
    <row r="21" spans="1:6">
      <c r="A21" t="s">
        <v>431</v>
      </c>
      <c r="D21" t="s">
        <v>413</v>
      </c>
      <c r="E21">
        <v>-78</v>
      </c>
      <c r="F21">
        <v>-125</v>
      </c>
    </row>
    <row r="22" spans="1:6">
      <c r="A22" t="s">
        <v>432</v>
      </c>
      <c r="D22" t="s">
        <v>413</v>
      </c>
      <c r="E22">
        <v>-78</v>
      </c>
      <c r="F22">
        <v>-125</v>
      </c>
    </row>
    <row r="23" spans="1:6">
      <c r="A23" t="s">
        <v>433</v>
      </c>
      <c r="B23" t="s">
        <v>434</v>
      </c>
      <c r="C23" t="s">
        <v>435</v>
      </c>
      <c r="D23" t="s">
        <v>413</v>
      </c>
    </row>
    <row r="24" spans="1:6">
      <c r="A24" t="s">
        <v>429</v>
      </c>
      <c r="B24" t="s">
        <v>66</v>
      </c>
      <c r="C24" t="s">
        <v>66</v>
      </c>
      <c r="D24" t="s">
        <v>413</v>
      </c>
      <c r="E24">
        <v>-12667</v>
      </c>
      <c r="F24">
        <v>-20017</v>
      </c>
    </row>
    <row r="25" spans="1:6">
      <c r="A25" t="s">
        <v>436</v>
      </c>
      <c r="B25" t="s">
        <v>435</v>
      </c>
      <c r="C25" t="s">
        <v>435</v>
      </c>
      <c r="D25" t="s">
        <v>413</v>
      </c>
    </row>
    <row r="26" spans="1:6">
      <c r="A26" t="s">
        <v>437</v>
      </c>
      <c r="B26" t="s">
        <v>59</v>
      </c>
      <c r="C26" t="s">
        <v>59</v>
      </c>
      <c r="D26" t="s">
        <v>413</v>
      </c>
      <c r="E26">
        <v>-1264</v>
      </c>
      <c r="F26">
        <v>-5251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2.75"/>
  <cols>
    <col min="1" max="4" width="25.7109375" customWidth="1"/>
  </cols>
  <sheetData>
    <row r="1" spans="1:6">
      <c r="A1" t="s">
        <v>409</v>
      </c>
    </row>
    <row r="2" spans="1:6">
      <c r="A2" t="s">
        <v>438</v>
      </c>
    </row>
    <row r="3" spans="1:6">
      <c r="A3" t="s">
        <v>439</v>
      </c>
    </row>
    <row r="4" spans="1:6">
      <c r="A4" t="s">
        <v>412</v>
      </c>
      <c r="E4">
        <v>2018</v>
      </c>
      <c r="F4">
        <v>2017</v>
      </c>
    </row>
    <row r="5" spans="1:6">
      <c r="A5" t="s">
        <v>440</v>
      </c>
      <c r="B5" t="s">
        <v>231</v>
      </c>
      <c r="C5" t="s">
        <v>231</v>
      </c>
      <c r="D5" t="s">
        <v>441</v>
      </c>
    </row>
    <row r="6" spans="1:6">
      <c r="A6" t="s">
        <v>429</v>
      </c>
      <c r="B6" t="s">
        <v>232</v>
      </c>
      <c r="C6" t="s">
        <v>232</v>
      </c>
      <c r="D6" t="s">
        <v>441</v>
      </c>
      <c r="E6">
        <v>-12667</v>
      </c>
      <c r="F6">
        <v>-20017</v>
      </c>
    </row>
    <row r="7" spans="1:6">
      <c r="A7" t="s">
        <v>442</v>
      </c>
      <c r="D7" t="s">
        <v>441</v>
      </c>
    </row>
    <row r="8" spans="1:6">
      <c r="A8" t="s">
        <v>443</v>
      </c>
      <c r="B8" t="s">
        <v>236</v>
      </c>
      <c r="C8" t="s">
        <v>236</v>
      </c>
      <c r="D8" t="s">
        <v>441</v>
      </c>
      <c r="E8">
        <v>5503</v>
      </c>
      <c r="F8">
        <v>6278</v>
      </c>
    </row>
    <row r="9" spans="1:6">
      <c r="A9" t="s">
        <v>444</v>
      </c>
      <c r="B9" t="s">
        <v>248</v>
      </c>
      <c r="C9" t="s">
        <v>248</v>
      </c>
      <c r="D9" t="s">
        <v>441</v>
      </c>
      <c r="E9">
        <v>968</v>
      </c>
      <c r="F9">
        <v>2456</v>
      </c>
    </row>
    <row r="10" spans="1:6">
      <c r="A10" t="s">
        <v>445</v>
      </c>
      <c r="B10" t="s">
        <v>240</v>
      </c>
      <c r="C10" t="s">
        <v>240</v>
      </c>
      <c r="D10" t="s">
        <v>441</v>
      </c>
      <c r="E10">
        <v>75</v>
      </c>
      <c r="F10">
        <v>6</v>
      </c>
    </row>
    <row r="11" spans="1:6">
      <c r="A11" t="s">
        <v>446</v>
      </c>
      <c r="B11" t="s">
        <v>269</v>
      </c>
      <c r="C11" t="s">
        <v>269</v>
      </c>
      <c r="D11" t="s">
        <v>441</v>
      </c>
      <c r="F11">
        <v>1</v>
      </c>
    </row>
    <row r="12" spans="1:6">
      <c r="A12" t="s">
        <v>447</v>
      </c>
      <c r="B12" t="s">
        <v>250</v>
      </c>
      <c r="C12" t="s">
        <v>250</v>
      </c>
      <c r="D12" t="s">
        <v>441</v>
      </c>
      <c r="E12">
        <v>58</v>
      </c>
      <c r="F12">
        <v>-64</v>
      </c>
    </row>
    <row r="13" spans="1:6">
      <c r="A13" t="s">
        <v>448</v>
      </c>
      <c r="B13" t="s">
        <v>246</v>
      </c>
      <c r="C13" t="s">
        <v>246</v>
      </c>
      <c r="D13" t="s">
        <v>441</v>
      </c>
      <c r="E13">
        <v>1022</v>
      </c>
      <c r="F13">
        <v>2056</v>
      </c>
    </row>
    <row r="14" spans="1:6">
      <c r="A14" t="s">
        <v>449</v>
      </c>
      <c r="B14" t="s">
        <v>245</v>
      </c>
      <c r="C14" t="s">
        <v>245</v>
      </c>
      <c r="D14" t="s">
        <v>441</v>
      </c>
      <c r="E14">
        <v>-51</v>
      </c>
      <c r="F14">
        <v>-325</v>
      </c>
    </row>
    <row r="15" spans="1:6">
      <c r="A15" t="s">
        <v>450</v>
      </c>
      <c r="D15" t="s">
        <v>441</v>
      </c>
    </row>
    <row r="16" spans="1:6">
      <c r="A16" t="s">
        <v>451</v>
      </c>
      <c r="D16" t="s">
        <v>441</v>
      </c>
    </row>
    <row r="17" spans="1:6">
      <c r="A17" t="s">
        <v>452</v>
      </c>
      <c r="B17" t="s">
        <v>265</v>
      </c>
      <c r="C17" t="s">
        <v>265</v>
      </c>
      <c r="D17" t="s">
        <v>441</v>
      </c>
      <c r="E17">
        <v>1637</v>
      </c>
      <c r="F17">
        <v>-1733</v>
      </c>
    </row>
    <row r="18" spans="1:6">
      <c r="A18" t="s">
        <v>453</v>
      </c>
      <c r="B18" t="s">
        <v>261</v>
      </c>
      <c r="C18" t="s">
        <v>261</v>
      </c>
      <c r="D18" t="s">
        <v>441</v>
      </c>
      <c r="E18">
        <v>-3441</v>
      </c>
      <c r="F18">
        <v>357</v>
      </c>
    </row>
    <row r="19" spans="1:6">
      <c r="A19" t="s">
        <v>454</v>
      </c>
      <c r="B19" t="s">
        <v>264</v>
      </c>
      <c r="C19" t="s">
        <v>264</v>
      </c>
      <c r="D19" t="s">
        <v>441</v>
      </c>
      <c r="E19">
        <v>-335</v>
      </c>
      <c r="F19">
        <v>-856</v>
      </c>
    </row>
    <row r="20" spans="1:6">
      <c r="A20" t="s">
        <v>455</v>
      </c>
      <c r="D20" t="s">
        <v>441</v>
      </c>
      <c r="E20">
        <v>195</v>
      </c>
      <c r="F20">
        <v>2017</v>
      </c>
    </row>
    <row r="21" spans="1:6">
      <c r="A21" t="s">
        <v>456</v>
      </c>
      <c r="B21" t="s">
        <v>277</v>
      </c>
      <c r="C21" t="s">
        <v>277</v>
      </c>
      <c r="D21" t="s">
        <v>441</v>
      </c>
      <c r="E21">
        <v>181</v>
      </c>
      <c r="F21">
        <v>445</v>
      </c>
    </row>
    <row r="22" spans="1:6">
      <c r="A22" t="s">
        <v>457</v>
      </c>
      <c r="B22" t="s">
        <v>269</v>
      </c>
      <c r="C22" t="s">
        <v>269</v>
      </c>
      <c r="D22" t="s">
        <v>441</v>
      </c>
      <c r="E22">
        <v>-4988</v>
      </c>
      <c r="F22">
        <v>-294</v>
      </c>
    </row>
    <row r="23" spans="1:6">
      <c r="A23" t="s">
        <v>458</v>
      </c>
      <c r="B23" t="s">
        <v>285</v>
      </c>
      <c r="C23" t="s">
        <v>285</v>
      </c>
      <c r="D23" t="s">
        <v>441</v>
      </c>
      <c r="E23">
        <v>-11843</v>
      </c>
      <c r="F23">
        <v>-9673</v>
      </c>
    </row>
    <row r="24" spans="1:6">
      <c r="A24" t="s">
        <v>459</v>
      </c>
      <c r="B24" t="s">
        <v>286</v>
      </c>
      <c r="C24" t="s">
        <v>286</v>
      </c>
      <c r="D24" t="s">
        <v>460</v>
      </c>
    </row>
    <row r="25" spans="1:6">
      <c r="A25" t="s">
        <v>461</v>
      </c>
      <c r="B25" t="s">
        <v>287</v>
      </c>
      <c r="C25" t="s">
        <v>287</v>
      </c>
      <c r="D25" t="s">
        <v>460</v>
      </c>
      <c r="E25">
        <v>-1327</v>
      </c>
      <c r="F25">
        <v>-987</v>
      </c>
    </row>
    <row r="26" spans="1:6">
      <c r="A26" t="s">
        <v>462</v>
      </c>
      <c r="B26" t="s">
        <v>288</v>
      </c>
      <c r="C26" t="s">
        <v>288</v>
      </c>
      <c r="D26" t="s">
        <v>460</v>
      </c>
      <c r="E26">
        <v>98</v>
      </c>
      <c r="F26">
        <v>3706</v>
      </c>
    </row>
    <row r="27" spans="1:6">
      <c r="A27" t="s">
        <v>463</v>
      </c>
      <c r="B27" t="s">
        <v>296</v>
      </c>
      <c r="C27" t="s">
        <v>296</v>
      </c>
      <c r="D27" t="s">
        <v>460</v>
      </c>
      <c r="E27">
        <v>-1229</v>
      </c>
      <c r="F27">
        <v>2719</v>
      </c>
    </row>
    <row r="28" spans="1:6">
      <c r="A28" t="s">
        <v>464</v>
      </c>
      <c r="B28" t="s">
        <v>297</v>
      </c>
      <c r="C28" t="s">
        <v>297</v>
      </c>
      <c r="D28" t="s">
        <v>465</v>
      </c>
    </row>
    <row r="29" spans="1:6">
      <c r="A29" t="s">
        <v>466</v>
      </c>
      <c r="B29" t="s">
        <v>302</v>
      </c>
      <c r="C29" t="s">
        <v>302</v>
      </c>
      <c r="D29" t="s">
        <v>465</v>
      </c>
      <c r="E29">
        <v>-142</v>
      </c>
      <c r="F29">
        <v>-137</v>
      </c>
    </row>
    <row r="30" spans="1:6">
      <c r="A30" t="s">
        <v>467</v>
      </c>
      <c r="D30" t="s">
        <v>465</v>
      </c>
      <c r="E30">
        <v>-17</v>
      </c>
      <c r="F30">
        <v>-78</v>
      </c>
    </row>
    <row r="31" spans="1:6">
      <c r="A31" t="s">
        <v>468</v>
      </c>
      <c r="B31" t="s">
        <v>298</v>
      </c>
      <c r="C31" t="s">
        <v>298</v>
      </c>
      <c r="D31" t="s">
        <v>465</v>
      </c>
      <c r="E31">
        <v>529</v>
      </c>
      <c r="F31">
        <v>147</v>
      </c>
    </row>
    <row r="32" spans="1:6">
      <c r="A32" t="s">
        <v>469</v>
      </c>
      <c r="B32" t="s">
        <v>470</v>
      </c>
      <c r="C32" t="s">
        <v>470</v>
      </c>
      <c r="D32" t="s">
        <v>465</v>
      </c>
      <c r="E32">
        <v>-265</v>
      </c>
    </row>
    <row r="33" spans="1:6">
      <c r="A33" t="s">
        <v>471</v>
      </c>
      <c r="B33" t="s">
        <v>311</v>
      </c>
      <c r="C33" t="s">
        <v>311</v>
      </c>
      <c r="D33" t="s">
        <v>465</v>
      </c>
      <c r="E33">
        <v>105</v>
      </c>
      <c r="F33">
        <v>-68</v>
      </c>
    </row>
    <row r="34" spans="1:6">
      <c r="A34" t="s">
        <v>472</v>
      </c>
      <c r="B34" t="s">
        <v>313</v>
      </c>
      <c r="C34" t="s">
        <v>313</v>
      </c>
      <c r="D34" t="s">
        <v>465</v>
      </c>
      <c r="E34">
        <v>-71</v>
      </c>
      <c r="F34">
        <v>1045</v>
      </c>
    </row>
    <row r="35" spans="1:6">
      <c r="A35" t="s">
        <v>473</v>
      </c>
      <c r="B35" t="s">
        <v>314</v>
      </c>
      <c r="C35" t="s">
        <v>314</v>
      </c>
      <c r="D35" t="s">
        <v>465</v>
      </c>
      <c r="E35">
        <v>-13038</v>
      </c>
      <c r="F35">
        <v>-5977</v>
      </c>
    </row>
    <row r="36" spans="1:6">
      <c r="A36" t="s">
        <v>474</v>
      </c>
      <c r="B36" t="s">
        <v>475</v>
      </c>
      <c r="C36" t="s">
        <v>315</v>
      </c>
      <c r="D36" t="s">
        <v>465</v>
      </c>
      <c r="E36">
        <v>22178</v>
      </c>
      <c r="F36">
        <v>28155</v>
      </c>
    </row>
    <row r="37" spans="1:6">
      <c r="A37" t="s">
        <v>476</v>
      </c>
      <c r="B37" t="s">
        <v>316</v>
      </c>
      <c r="C37" t="s">
        <v>316</v>
      </c>
      <c r="D37" t="s">
        <v>465</v>
      </c>
      <c r="E37">
        <v>9140</v>
      </c>
      <c r="F37">
        <v>22178</v>
      </c>
    </row>
    <row r="38" spans="1:6">
      <c r="A38" t="s">
        <v>477</v>
      </c>
      <c r="D38" t="s">
        <v>465</v>
      </c>
    </row>
    <row r="39" spans="1:6">
      <c r="A39" t="s">
        <v>478</v>
      </c>
      <c r="D39" t="s">
        <v>465</v>
      </c>
      <c r="E39">
        <v>169</v>
      </c>
      <c r="F39">
        <v>87</v>
      </c>
    </row>
    <row r="40" spans="1:6">
      <c r="A40" t="s">
        <v>479</v>
      </c>
      <c r="B40" t="s">
        <v>480</v>
      </c>
      <c r="C40" t="s">
        <v>247</v>
      </c>
      <c r="D40" t="s">
        <v>441</v>
      </c>
      <c r="E40">
        <v>103</v>
      </c>
      <c r="F40">
        <v>5</v>
      </c>
    </row>
    <row r="41" spans="1:6">
      <c r="A41" t="s">
        <v>481</v>
      </c>
      <c r="D41" t="s">
        <v>465</v>
      </c>
    </row>
    <row r="42" spans="1:6">
      <c r="A42" t="s">
        <v>482</v>
      </c>
      <c r="D42" t="s">
        <v>465</v>
      </c>
      <c r="E42">
        <v>2194</v>
      </c>
      <c r="F42">
        <v>2868</v>
      </c>
    </row>
    <row r="43" spans="1:6">
      <c r="A43" t="s">
        <v>483</v>
      </c>
      <c r="D43" t="s">
        <v>465</v>
      </c>
      <c r="E43">
        <v>1042</v>
      </c>
      <c r="F43">
        <v>3042</v>
      </c>
    </row>
    <row r="44" spans="1:6">
      <c r="A44" t="s">
        <v>484</v>
      </c>
      <c r="D44" t="s">
        <v>465</v>
      </c>
      <c r="E44">
        <v>822</v>
      </c>
    </row>
    <row r="45" spans="1:6">
      <c r="A45" t="s">
        <v>485</v>
      </c>
      <c r="D45" t="s">
        <v>465</v>
      </c>
      <c r="E45">
        <v>79</v>
      </c>
      <c r="F45">
        <v>64</v>
      </c>
    </row>
    <row r="46" spans="1:6">
      <c r="A46" t="s">
        <v>486</v>
      </c>
      <c r="B46" t="s">
        <v>287</v>
      </c>
      <c r="C46" t="s">
        <v>287</v>
      </c>
      <c r="D46" t="s">
        <v>460</v>
      </c>
      <c r="F46">
        <v>108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7F9C83-3A0D-4BCB-BACA-A3746E599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991DD0-698D-4221-BB0E-C2DCC22161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3CA4D1-4E45-4742-823E-220D6E5AEE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2021-11-01T04:43:25Z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