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227" i="1" s="1"/>
  <c r="F11" i="1" s="1"/>
  <c r="F210" i="1"/>
  <c r="F10" i="1" s="1"/>
  <c r="G197" i="1"/>
  <c r="F197" i="1"/>
  <c r="G210" i="1"/>
  <c r="G10" i="1" s="1"/>
  <c r="G185" i="1"/>
  <c r="F185" i="1"/>
  <c r="G184" i="1"/>
  <c r="G189" i="1" s="1"/>
  <c r="G9" i="1" s="1"/>
  <c r="F184" i="1"/>
  <c r="F189" i="1" s="1"/>
  <c r="F9" i="1" s="1"/>
  <c r="G144" i="1"/>
  <c r="G145" i="1" s="1"/>
  <c r="G92" i="1"/>
  <c r="G98" i="1" s="1"/>
  <c r="G100" i="1" s="1"/>
  <c r="G128" i="1" s="1"/>
  <c r="G7" i="1" s="1"/>
  <c r="F92" i="1"/>
  <c r="F98" i="1" s="1"/>
  <c r="F100" i="1" s="1"/>
  <c r="F128" i="1" s="1"/>
  <c r="F7" i="1" s="1"/>
  <c r="G89" i="1"/>
  <c r="G432" i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N382" i="1"/>
  <c r="M382" i="1"/>
  <c r="L382" i="1"/>
  <c r="O381" i="1"/>
  <c r="N381" i="1"/>
  <c r="M381" i="1"/>
  <c r="L381" i="1"/>
  <c r="K381" i="1"/>
  <c r="J381" i="1"/>
  <c r="K377" i="1"/>
  <c r="J377" i="1"/>
  <c r="M376" i="1"/>
  <c r="L376" i="1"/>
  <c r="O375" i="1"/>
  <c r="N375" i="1"/>
  <c r="M375" i="1"/>
  <c r="L375" i="1"/>
  <c r="K375" i="1"/>
  <c r="J375" i="1"/>
  <c r="I373" i="1"/>
  <c r="H373" i="1"/>
  <c r="M371" i="1"/>
  <c r="L371" i="1"/>
  <c r="O370" i="1"/>
  <c r="N370" i="1"/>
  <c r="J369" i="1"/>
  <c r="I369" i="1"/>
  <c r="H369" i="1"/>
  <c r="L368" i="1"/>
  <c r="K368" i="1"/>
  <c r="J368" i="1"/>
  <c r="N366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O210" i="1"/>
  <c r="N210" i="1"/>
  <c r="M210" i="1"/>
  <c r="L210" i="1"/>
  <c r="K210" i="1"/>
  <c r="J210" i="1"/>
  <c r="I210" i="1"/>
  <c r="H210" i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383" i="1" s="1"/>
  <c r="F161" i="1"/>
  <c r="F8" i="1" s="1"/>
  <c r="F12" i="1" s="1"/>
  <c r="F384" i="1"/>
  <c r="F13" i="1"/>
  <c r="F377" i="1"/>
  <c r="G384" i="1"/>
  <c r="G13" i="1"/>
  <c r="G377" i="1"/>
  <c r="F353" i="1"/>
  <c r="F355" i="1" s="1"/>
  <c r="F357" i="1" s="1"/>
  <c r="F385" i="1"/>
  <c r="G353" i="1"/>
  <c r="G355" i="1" s="1"/>
  <c r="G357" i="1" s="1"/>
  <c r="G385" i="1"/>
  <c r="K372" i="1"/>
  <c r="G375" i="1"/>
  <c r="I378" i="1"/>
  <c r="G381" i="1"/>
  <c r="K383" i="1"/>
  <c r="I384" i="1"/>
  <c r="F381" i="1"/>
  <c r="H365" i="1"/>
  <c r="H370" i="1"/>
  <c r="L372" i="1"/>
  <c r="J373" i="1"/>
  <c r="H375" i="1"/>
  <c r="J378" i="1"/>
  <c r="H381" i="1"/>
  <c r="J384" i="1"/>
  <c r="I365" i="1"/>
  <c r="M368" i="1"/>
  <c r="M372" i="1"/>
  <c r="I375" i="1"/>
  <c r="O376" i="1"/>
  <c r="M377" i="1"/>
  <c r="K378" i="1"/>
  <c r="I381" i="1"/>
  <c r="O382" i="1"/>
  <c r="K384" i="1"/>
  <c r="F375" i="1"/>
  <c r="J383" i="1"/>
  <c r="H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F44" i="1"/>
  <c r="H363" i="1"/>
  <c r="G44" i="1"/>
  <c r="I363" i="1"/>
  <c r="G12" i="1" l="1"/>
  <c r="G376" i="1" s="1"/>
  <c r="G382" i="1"/>
  <c r="F382" i="1"/>
  <c r="F383" i="1"/>
  <c r="G378" i="1"/>
  <c r="G370" i="1"/>
  <c r="G59" i="1"/>
  <c r="G67" i="1" s="1"/>
  <c r="G71" i="1" s="1"/>
  <c r="F14" i="1"/>
  <c r="F378" i="1"/>
  <c r="F59" i="1"/>
  <c r="F67" i="1" s="1"/>
  <c r="F71" i="1" s="1"/>
  <c r="F370" i="1"/>
  <c r="F376" i="1"/>
  <c r="F366" i="1" l="1"/>
  <c r="G14" i="1"/>
  <c r="G366" i="1"/>
  <c r="F373" i="1"/>
  <c r="F83" i="1"/>
  <c r="F372" i="1"/>
  <c r="F6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<sst xmlns="http://schemas.openxmlformats.org/spreadsheetml/2006/main" count="906" uniqueCount="552">
  <si>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</si>
  <si>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</si>
  <si>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</si>
  <si>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</si>
  <si>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</si>
  <si>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</si>
  <si>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</si>
  <si>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</si>
  <si>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</si>
  <si>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</si>
  <si>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</si>
  <si>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</si>
  <si>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</si>
  <si>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</si>
  <si>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</si>
  <si>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</si>
  <si>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</si>
  <si>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</si>
  <si>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</si>
  <si>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</si>
  <si>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</si>
  <si>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</si>
  <si>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</si>
  <si>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</si>
  <si>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</si>
  <si>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</si>
  <si>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</si>
  <si>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</si>
  <si>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</si>
  <si>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</si>
  <si>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</si>
  <si>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</si>
  <si>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</si>
  <si>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</si>
  <si>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</si>
  <si>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</si>
  <si>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</si>
  <si>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</si>
  <si>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</si>
  <si>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</si>
  <si>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</si>
  <si>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</si>
  <si>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</si>
  <si>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</si>
  <si>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</si>
  <si>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</si>
  <si>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</si>
  <si>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</si>
  <si>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</si>
  <si>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</si>
  <si>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</si>
  <si>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</si>
  <si>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</si>
  <si>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</si>
  <si>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</si>
  <si>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</si>
  <si>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</si>
  <si>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</si>
  <si>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</si>
  <si>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</si>
  <si>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</si>
  <si>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</si>
  <si>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</si>
  <si>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</si>
  <si>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</si>
  <si>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</si>
  <si>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</si>
  <si>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</si>
  <si>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</si>
  <si>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</si>
  <si>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</si>
  <si>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</si>
  <si>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</si>
  <si>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</si>
  <si>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</si>
  <si>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</si>
  <si>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</si>
  <si>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</si>
  <si>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</si>
  <si>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</si>
  <si>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</si>
  <si>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</si>
  <si>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</si>
  <si>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</si>
  <si>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</si>
  <si>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</si>
  <si>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</si>
  <si>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</si>
  <si>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</si>
  <si>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</si>
  <si>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</si>
  <si>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</si>
  <si>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</si>
  <si>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</si>
  <si>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</si>
  <si>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</si>
  <si>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</si>
  <si>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</si>
  <si>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</si>
  <si>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</si>
  <si>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</si>
  <si>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</si>
  <si>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</si>
  <si>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</si>
  <si>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</si>
  <si>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</si>
  <si>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</si>
  <si>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</si>
  <si>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</si>
  <si>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</si>
  <si>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</si>
  <si>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</si>
  <si>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</si>
  <si>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</si>
  <si>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</si>
  <si>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</si>
  <si>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</si>
  <si>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</si>
  <si>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</si>
  <si>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</si>
  <si>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</si>
  <si>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</si>
  <si>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</si>
  <si>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</si>
  <si>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</si>
  <si>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</si>
  <si>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</si>
  <si>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</si>
  <si>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</si>
  <si>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</si>
  <si>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</si>
  <si>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</si>
  <si>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</si>
  <si>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</si>
  <si>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</si>
  <si>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</si>
  <si>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</si>
  <si>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</si>
  <si>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</si>
  <si>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</si>
  <si>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</si>
  <si>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</si>
  <si>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</si>
  <si>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</si>
  <si>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</si>
  <si>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</si>
  <si>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</si>
  <si>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</si>
  <si>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</si>
  <si>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</si>
  <si>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</si>
  <si>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</si>
  <si>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</si>
  <si>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</si>
  <si>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</si>
  <si>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</si>
  <si>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</si>
  <si>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</si>
  <si>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</si>
  <si>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</si>
  <si>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</si>
  <si>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</si>
  <si>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</si>
  <si>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</si>
  <si>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</si>
  <si>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</si>
  <si>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</si>
  <si>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</si>
  <si>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</si>
  <si>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</si>
  <si>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</si>
  <si>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</si>
  <si>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</si>
  <si>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</si>
  <si>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</si>
  <si>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</si>
  <si>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</si>
  <si>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</si>
  <si>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</si>
  <si>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</si>
  <si>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</si>
  <si>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</si>
  <si>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</si>
  <si>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</si>
  <si>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</si>
  <si>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</si>
  <si>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</si>
  <si>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</si>
  <si>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</si>
  <si>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</si>
  <si>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</si>
  <si>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</si>
  <si>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</si>
  <si>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</si>
  <si>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</si>
  <si>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</si>
  <si>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</si>
  <si>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</si>
  <si>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</si>
  <si>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</si>
  <si>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</si>
  <si>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</si>
  <si>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</si>
  <si>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</si>
  <si>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</si>
  <si>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</si>
  <si>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</si>
  <si>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</si>
  <si>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</si>
  <si>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</si>
  <si>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</si>
  <si>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</si>
  <si>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</si>
  <si>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</si>
  <si>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</si>
  <si>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</si>
  <si>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</si>
  <si>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</si>
  <si>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</si>
  <si>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</si>
  <si>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</si>
  <si>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</si>
  <si>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</si>
  <si>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</si>
  <si>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</si>
  <si>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</si>
  <si>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</si>
  <si>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</si>
  <si>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</si>
  <si>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</si>
  <si>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</si>
  <si>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</si>
  <si>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</si>
  <si>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</si>
  <si>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</si>
  <si>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</si>
  <si>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</si>
  <si>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</si>
  <si>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</si>
  <si>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</si>
  <si>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</si>
  <si>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</si>
  <si>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</si>
  <si>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</si>
  <si>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</si>
  <si>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</si>
  <si>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</si>
  <si>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</si>
  <si>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</si>
  <si>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</si>
  <si>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</si>
  <si>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</si>
  <si>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</si>
  <si>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</si>
  <si>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</si>
  <si>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</si>
  <si>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</si>
  <si>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</si>
  <si>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</si>
  <si>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</si>
  <si>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</si>
  <si>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</si>
  <si>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</si>
  <si>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</si>
  <si>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</si>
  <si>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</si>
  <si>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</si>
  <si>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</si>
  <si>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</si>
  <si>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</si>
  <si>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</si>
  <si>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</si>
  <si>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</si>
  <si>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</si>
  <si>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</si>
  <si>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</si>
  <si>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</si>
  <si>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</si>
  <si>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</si>
  <si>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</si>
  <si>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</si>
  <si>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</si>
  <si>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</si>
  <si>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</si>
  <si>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</si>
  <si>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</si>
  <si>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</si>
  <si>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</si>
  <si>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</si>
  <si>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</si>
  <si>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</si>
  <si>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</si>
  <si>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</si>
  <si>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</si>
  <si>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</si>
  <si>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</si>
  <si>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</si>
  <si>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</si>
  <si>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</si>
  <si>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</si>
  <si>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</si>
  <si>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</si>
  <si>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</si>
  <si>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</si>
  <si>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</si>
  <si>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</si>
  <si>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</si>
  <si>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</si>
  <si>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</si>
  <si>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</si>
  <si>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</si>
  <si>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</si>
  <si>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</si>
  <si>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</si>
  <si>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</si>
  <si>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</si>
  <si>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</si>
  <si>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</si>
  <si>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</si>
  <si>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</si>
  <si>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</si>
  <si>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</si>
  <si>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</si>
  <si>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</si>
  <si>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</si>
  <si>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</si>
  <si>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</si>
  <si>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</si>
  <si>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</si>
  <si>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</si>
  <si>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</si>
  <si>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</si>
  <si>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</si>
  <si>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</si>
  <si>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</si>
  <si>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</si>
  <si>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</si>
  <si>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</si>
  <si>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</si>
  <si>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</si>
  <si>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</si>
  <si>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</si>
  <si>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</si>
  <si>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</si>
  <si>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</si>
  <si>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</si>
  <si>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</si>
  <si>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</si>
  <si>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</si>
  <si>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</si>
  <si>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</si>
  <si>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</si>
  <si>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</si>
  <si>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</si>
  <si>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</si>
  <si>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</si>
  <si>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</si>
  <si>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</si>
  <si>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</si>
  <si>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</si>
  <si>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</si>
  <si>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</si>
  <si>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</si>
  <si>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</si>
  <si>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</si>
  <si>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</si>
  <si>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</si>
  <si>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</si>
  <si>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</si>
  <si>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</si>
  <si>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</si>
  <si>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</si>
  <si>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</si>
  <si>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</si>
  <si>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Table of Contents</t>
  </si>
  <si>
    <t>FreightCar America, Inc. and Subsidiaries</t>
  </si>
  <si>
    <t>CONSOLIDATED BALANCE SHEETS</t>
  </si>
  <si>
    <t>(in thousands, except for share and per share data)</t>
  </si>
  <si>
    <t>Assets</t>
  </si>
  <si>
    <t>Current assets</t>
  </si>
  <si>
    <t>Cash, cash equivalents and restricted cash equivalents</t>
  </si>
  <si>
    <t>Restricted certificates of deposit</t>
  </si>
  <si>
    <t>Marketable securities</t>
  </si>
  <si>
    <t>Accounts receivable, net of allowance for doubtful accounts of $91 and $56, respectively</t>
  </si>
  <si>
    <t>Inventories, net</t>
  </si>
  <si>
    <t>Inventory on lease</t>
  </si>
  <si>
    <t>Other current assets</t>
  </si>
  <si>
    <t>Total current assets</t>
  </si>
  <si>
    <t>Property, plant and equipment, net</t>
  </si>
  <si>
    <t>Railcars available for lease, net</t>
  </si>
  <si>
    <t>Goodwill</t>
  </si>
  <si>
    <t>Deferred income taxes, net</t>
  </si>
  <si>
    <t>Other long-term assets</t>
  </si>
  <si>
    <t>Total assets</t>
  </si>
  <si>
    <t>Liabilities and Stockholders Equity</t>
  </si>
  <si>
    <t>Current liabilities</t>
  </si>
  <si>
    <t>Accounts and contractual payables</t>
  </si>
  <si>
    <t>Accrued payroll and other employee costs</t>
  </si>
  <si>
    <t>Accruals</t>
  </si>
  <si>
    <t>Reserve for workers compensation</t>
  </si>
  <si>
    <t>Accrued warranty</t>
  </si>
  <si>
    <t>Customer deposits</t>
  </si>
  <si>
    <t>Accrued Revenue</t>
  </si>
  <si>
    <t>Deferred income state and local incentives, current</t>
  </si>
  <si>
    <t>Deferred rent, current</t>
  </si>
  <si>
    <t>Other current liabilities</t>
  </si>
  <si>
    <t>Total current liabilities</t>
  </si>
  <si>
    <t>Accrued pension costs</t>
  </si>
  <si>
    <t>Accrued postretirement benefits, less current portion</t>
  </si>
  <si>
    <t>Deferred income state and local incentives, long-term</t>
  </si>
  <si>
    <t>Deferred rent, long-term</t>
  </si>
  <si>
    <t>Accrued taxes and other long-term liabilities</t>
  </si>
  <si>
    <t>Total liabilities</t>
  </si>
  <si>
    <t>Stockholders equity</t>
  </si>
  <si>
    <t>Preferred stock, $0.01 par value, 2,500,000 shares authorized (100,000 shares each</t>
  </si>
  <si>
    <t>designated as Series A voting and Series B non-voting, 0 shares issued and outstanding</t>
  </si>
  <si>
    <t>at December 31, 2018 and December 31, 2017)</t>
  </si>
  <si>
    <t>Common stock, $0.01 par value, 50,000,000 shares authorized, 12,731,678 shares issued at</t>
  </si>
  <si>
    <t>December 31, 2018 and December 31, 2017</t>
  </si>
  <si>
    <t>Additional paid in capital</t>
  </si>
  <si>
    <t>Treasury stock, at cost, 272,030 and 336,982 shares at December 31, 2018 and December 31, 2017, respectively</t>
  </si>
  <si>
    <t>Treasury Stock</t>
  </si>
  <si>
    <t>Accumulated other comprehensive loss</t>
  </si>
  <si>
    <t>Retained earnings</t>
  </si>
  <si>
    <t>Total stockholders equity</t>
  </si>
  <si>
    <t>Revenues</t>
  </si>
  <si>
    <t>Revenue</t>
  </si>
  <si>
    <t>Cost of sales</t>
  </si>
  <si>
    <t>Gross (loss) profit</t>
  </si>
  <si>
    <t>Selling, general and administrative expenses</t>
  </si>
  <si>
    <t>Gain on sale of facility</t>
  </si>
  <si>
    <t>Restructuring and impairment charges</t>
  </si>
  <si>
    <t>Operating loss</t>
  </si>
  <si>
    <t>Operating Loss</t>
  </si>
  <si>
    <t>Interest expense and deferred financing costs</t>
  </si>
  <si>
    <t>Other income</t>
  </si>
  <si>
    <t>Loss before income taxes</t>
  </si>
  <si>
    <t>Profit before Zakat</t>
  </si>
  <si>
    <t>Income tax provision (benefit)</t>
  </si>
  <si>
    <t>Net loss</t>
  </si>
  <si>
    <t>Net loss per common share  basic</t>
  </si>
  <si>
    <t>Net loss per common share  diluted</t>
  </si>
  <si>
    <t>Weighted average common shares outstanding  basic</t>
  </si>
  <si>
    <t>Weighted average common shares outstanding  diluted</t>
  </si>
  <si>
    <t>CONSOLIDATED STATEMENTS OF COMPREHENSIVE INCOME (LOSS)</t>
  </si>
  <si>
    <t>(in thousands)</t>
  </si>
  <si>
    <t>Other comprehensive (loss) income net of tax:</t>
  </si>
  <si>
    <t>Total Other Comprehensive Income (Loss)</t>
  </si>
  <si>
    <t>Total Other Comprehensive Income</t>
  </si>
  <si>
    <t>Pension liability adjustments, net of tax</t>
  </si>
  <si>
    <t>Postretirement liability adjustments, net of tax</t>
  </si>
  <si>
    <t>Other comprehensive (loss) income</t>
  </si>
  <si>
    <t>CONSOLIDATED STATEMENTS OF CASH FLOWS</t>
  </si>
  <si>
    <t>Cash flows from operating activities</t>
  </si>
  <si>
    <t>Operating Activities</t>
  </si>
  <si>
    <t>Adjustments to reconcile net loss to net cash flows (used in) provided by operating activities:</t>
  </si>
  <si>
    <t>Net proceeds from Shoals transaction</t>
  </si>
  <si>
    <t>Investing Activities</t>
  </si>
  <si>
    <t>Depreciation and amortization</t>
  </si>
  <si>
    <t>Recognition of deferred income from state and local incentives</t>
  </si>
  <si>
    <t>Deferred income taxes</t>
  </si>
  <si>
    <t>Stock-based compensation recognized</t>
  </si>
  <si>
    <t>Other non-cash items, net</t>
  </si>
  <si>
    <t>Changes in operating assets and liabilities, net of acquisitions:</t>
  </si>
  <si>
    <t>Accounts receivable</t>
  </si>
  <si>
    <t>Inventories</t>
  </si>
  <si>
    <t>Other assets</t>
  </si>
  <si>
    <t>Accrued payroll and employee benefits</t>
  </si>
  <si>
    <t>Income taxes receivable/payable</t>
  </si>
  <si>
    <t xml:space="preserve">Adjustment for Income Tax Paid </t>
  </si>
  <si>
    <t>Other liabilities</t>
  </si>
  <si>
    <t>Accrued pension costs and accrued postretirement benefits</t>
  </si>
  <si>
    <t>Net cash flows (used in) provided by operating activities</t>
  </si>
  <si>
    <t>Cash flows from investing activities</t>
  </si>
  <si>
    <t>Purchase of restricted certificates of deposit</t>
  </si>
  <si>
    <t>Maturity of restricted certificates of deposit</t>
  </si>
  <si>
    <t>Purchase of securities held to maturity</t>
  </si>
  <si>
    <t>Proceeds from maturity of securities</t>
  </si>
  <si>
    <t>Cost of railcars available for lease</t>
  </si>
  <si>
    <t>Purchase of property, plant and equipment</t>
  </si>
  <si>
    <t>Proceeds from sale of property, plant and equipment and railcars available for lease</t>
  </si>
  <si>
    <t>State and local incentives received</t>
  </si>
  <si>
    <t>Net cash flows used in investing activities</t>
  </si>
  <si>
    <t>Cash flows from financing activities</t>
  </si>
  <si>
    <t>Financing Activities</t>
  </si>
  <si>
    <t>Employee stock settlement</t>
  </si>
  <si>
    <t>Cash dividends paid to stockholders</t>
  </si>
  <si>
    <t xml:space="preserve">Dividend paid to shareholders to parent on minority interests </t>
  </si>
  <si>
    <t>Deferred financing costs</t>
  </si>
  <si>
    <t>Finance Costs</t>
  </si>
  <si>
    <t>Net cash flows used in financing activities</t>
  </si>
  <si>
    <t>Net decrease in cash and cash equivalents</t>
  </si>
  <si>
    <t>Cash, cash equivalents and restricted cash equivalents at beginning of year</t>
  </si>
  <si>
    <t>Cash and cash equivalents at beginning of period</t>
  </si>
  <si>
    <t>Cash, cash equivalents and restricted cash equivalents at end of year</t>
  </si>
  <si>
    <t>Supplemental cash flow information</t>
  </si>
  <si>
    <t>Interest paid</t>
  </si>
  <si>
    <t>Income tax refunds received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</si>
  <si>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</si>
  <si>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</si>
  <si>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</si>
  <si>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</si>
  <si>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other income (expenses)</t>
  </si>
  <si>
    <t>Niyoshi Aithal</t>
  </si>
  <si>
    <t>land</t>
  </si>
  <si>
    <t>land and buildings</t>
  </si>
  <si>
    <t>machinery and equipment</t>
  </si>
  <si>
    <t>property, plant and equipment</t>
  </si>
  <si>
    <t>accumulated depreciation and amortisation</t>
  </si>
  <si>
    <t>construction in progress</t>
  </si>
  <si>
    <t>Common stock, $0.01 par value</t>
  </si>
  <si>
    <t>ordinary shares</t>
  </si>
  <si>
    <t>changed value</t>
  </si>
  <si>
    <t>added value</t>
  </si>
  <si>
    <t>turnover</t>
  </si>
  <si>
    <t>revenues</t>
  </si>
  <si>
    <t>restructuring and impairment charges</t>
  </si>
  <si>
    <t>impairment</t>
  </si>
  <si>
    <t>other operating expenses</t>
  </si>
  <si>
    <t>gain on sale of facility</t>
  </si>
  <si>
    <t>deleted value</t>
  </si>
  <si>
    <t>interest expense and deferred financing costs</t>
  </si>
  <si>
    <t>other income</t>
  </si>
  <si>
    <t>buildings and improvements</t>
  </si>
  <si>
    <t>leasehold improvements</t>
  </si>
  <si>
    <t>software</t>
  </si>
  <si>
    <t>construction in process</t>
  </si>
  <si>
    <t>less: accumulated depreciation and amortization</t>
  </si>
  <si>
    <t>leased assets</t>
  </si>
  <si>
    <t>cash and bank balance</t>
  </si>
  <si>
    <t>cash, cash equivalents and restricted cash equivalents</t>
  </si>
  <si>
    <t>restricted certificates of deposit</t>
  </si>
  <si>
    <t>marketable securities</t>
  </si>
  <si>
    <t>marketable investments</t>
  </si>
  <si>
    <t>stock - finished goods</t>
  </si>
  <si>
    <t>inventory on lease</t>
  </si>
  <si>
    <t>railcars available for lease, net</t>
  </si>
  <si>
    <t>deferred income taxes, net</t>
  </si>
  <si>
    <t>accounts and contractual payables</t>
  </si>
  <si>
    <t>accrued payroll and other employee costs</t>
  </si>
  <si>
    <t>accrued warranty</t>
  </si>
  <si>
    <t>due to employee</t>
  </si>
  <si>
    <t>reserve for workers' compensation</t>
  </si>
  <si>
    <t>deferred income state and local incentives, current</t>
  </si>
  <si>
    <t>deferred rent, current</t>
  </si>
  <si>
    <t>other current liabilities</t>
  </si>
  <si>
    <t>long term accruals</t>
  </si>
  <si>
    <t>accrued pension costs</t>
  </si>
  <si>
    <t>accrued postretirement benefits, less current portion</t>
  </si>
  <si>
    <t>deferred income state and local incentives, long-term</t>
  </si>
  <si>
    <t>accrued taxes and other long-term liabilities</t>
  </si>
  <si>
    <t>additional paid 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</si>
</sst>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8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Font="1" applyAlignment="1">
      <alignment horizontal="right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 applyFill="1" applyAlignment="1">
      <alignment horizontal="right" vertical="center" wrapText="1"/>
    </xf>
    <xf numFmtId="3" fontId="4" fillId="0" borderId="0" xfId="2" applyFont="1"/>
    <xf numFmtId="3" fontId="4" fillId="0" borderId="0" xfId="2" applyFont="1" applyAlignment="1">
      <alignment horizontal="right"/>
    </xf>
    <xf numFmtId="3" fontId="4" fillId="0" borderId="0" xfId="2" applyFill="1" applyAlignment="1">
      <alignment horizontal="left" vertical="center" wrapText="1"/>
    </xf>
    <xf numFmtId="3" fontId="4" fillId="0" borderId="0" xfId="2" applyFill="1" applyAlignment="1">
      <alignment horizontal="right" vertical="center" wrapText="1"/>
    </xf>
    <xf numFmtId="3" fontId="0" fillId="0" borderId="0" xfId="0" applyAlignment="1">
      <alignment horizontal="right"/>
    </xf>
    <xf numFmtId="3" fontId="4" fillId="0" borderId="0" xfId="2" applyAlignment="1">
      <alignment horizontal="left" vertical="center" wrapText="1"/>
    </xf>
    <xf numFmtId="3" fontId="4" fillId="0" borderId="0" xfId="2" applyAlignment="1">
      <alignment horizontal="right" vertical="center" wrapText="1"/>
    </xf>
    <xf numFmtId="3" fontId="4" fillId="0" borderId="0" xfId="2" applyFill="1"/>
    <xf numFmtId="3" fontId="4" fillId="0" borderId="0" xfId="2"/>
    <xf numFmtId="3" fontId="0" fillId="12" borderId="0" xfId="0" applyFill="1"/>
    <xf numFmtId="3" fontId="0" fillId="13" borderId="0" xfId="0" applyFill="1"/>
    <xf numFmtId="3" fontId="4" fillId="0" borderId="0" xfId="0" applyFont="1"/>
    <xf numFmtId="3" fontId="4" fillId="12" borderId="0" xfId="0" applyFont="1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A6-4EB4-ABCB-E1BF1B9270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CC-4DA8-8851-41CC0E6AF8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15-4CD2-9FA1-E7819CD381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C6-483E-A71E-1E1E47BBDE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3C-4FDC-9EAB-E79A71B633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667-4ABE-A690-BF581E35AD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8C-4D84-B8EF-604A67E5BE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71-4C77-A866-EF2DA0A952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26-40B4-B71D-E59D8E6ADF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D0-4DD2-B4EC-40E9B8D76A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C8-4EA7-A18D-B62F1AE9B4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530-45FC-86BB-FCDFF90BE1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30-4FB6-90E7-552F93A5DD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A3-4DFF-AB36-77BB409DB9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8D-4B8C-8EC3-288C319E77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-40581</v>
      </c>
      <c r="G6" s="7">
        <f t="shared" ref="G6:O6" si="1">IF(G4=$BF$1,"",G71)</f>
        <v>-22562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133904</v>
      </c>
      <c r="G7" s="7">
        <f t="shared" ref="G7:O7" si="2">IF(G4=$BF$1,"",G128)</f>
        <v>95957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155833</v>
      </c>
      <c r="G8" s="7">
        <f t="shared" ref="G8:O8" si="3">IF(G4=$BF$1,"",G161)</f>
        <v>199947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62050</v>
      </c>
      <c r="G9" s="7">
        <f t="shared" ref="G9:O9" si="4">IF(G4=$BF$1,"",G189)</f>
        <v>40317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34077</v>
      </c>
      <c r="G10" s="7">
        <f t="shared" ref="G10:O10" si="5">IF(G4=$BF$1,"",G210)</f>
        <v>23855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193610</v>
      </c>
      <c r="G11" s="7">
        <f t="shared" ref="G11:O11" si="6">IF(G4=$BF$1,"",G227)</f>
        <v>231732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289737</v>
      </c>
      <c r="G12" s="35">
        <f t="shared" ref="G12:O12" si="7">IF(G4=$BF$1,"",SUM(G7:G8))</f>
        <v>295904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289737</v>
      </c>
      <c r="G13" s="35">
        <f t="shared" ref="G13:O13" si="8">IF(G4=$BF$1,"",SUM(G9:G11))</f>
        <v>295904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316519</v>
      </c>
      <c r="G24">
        <v>409474</v>
      </c>
      <c r="P24" s="54" t="s">
        <v>512</v>
      </c>
    </row>
    <row r="25" spans="5:16">
      <c r="E25" s="1" t="s">
        <v>27</v>
      </c>
      <c r="F25">
        <v>320146</v>
      </c>
      <c r="G25">
        <v>406478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-3627</v>
      </c>
      <c r="G30" s="7">
        <f>IF(G4=$BF$1,"",G24-G25+ABS(G26)-G27-G28-G29)</f>
        <v>2996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5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29051</v>
      </c>
      <c r="G34">
        <v>32987</v>
      </c>
    </row>
    <row r="35" spans="5:16">
      <c r="E35" s="1" t="s">
        <v>37</v>
      </c>
    </row>
    <row r="36" spans="5:16">
      <c r="E36" s="1" t="s">
        <v>38</v>
      </c>
      <c r="F36" s="38">
        <v>-573</v>
      </c>
      <c r="P36" s="54" t="s">
        <v>513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G42" s="38">
        <v>1792</v>
      </c>
      <c r="P42" s="54" t="s">
        <v>513</v>
      </c>
    </row>
    <row r="43" spans="5:16">
      <c r="E43" s="6" t="s">
        <v>45</v>
      </c>
      <c r="F43" s="7">
        <f>F32+F33+F34+F35+F36+F37+F38+F39+F40+F41+F42</f>
        <v>28478</v>
      </c>
      <c r="G43" s="7">
        <f>G32+G33+G34+G35+G36+G37+G38+G39+G40+G41+G42</f>
        <v>34779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-32105</v>
      </c>
      <c r="G44" s="7">
        <f>IF(G4=$BF$1,"",G30+G31-G43)</f>
        <v>-31783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5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155</v>
      </c>
      <c r="G49" s="38">
        <v>163</v>
      </c>
      <c r="P49" s="54" t="s">
        <v>513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 s="38">
        <v>1848</v>
      </c>
      <c r="G54" s="38">
        <v>539</v>
      </c>
      <c r="P54" s="54" t="s">
        <v>513</v>
      </c>
    </row>
    <row r="55" spans="5:16">
      <c r="E55" s="1" t="s">
        <v>57</v>
      </c>
    </row>
    <row r="56" spans="5:16">
      <c r="E56" s="1" t="s">
        <v>58</v>
      </c>
      <c r="F56"/>
      <c r="G56"/>
      <c r="P56" s="54" t="s">
        <v>520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-30412</v>
      </c>
      <c r="G59" s="7">
        <f>IF(G4=$BF$1,"",G44+G45+G46+G47+G48-G49-G50-G51+G52-G53+G54+G55-G56+G57+G58)</f>
        <v>-31407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5"/>
    </row>
    <row r="60" spans="5:16">
      <c r="E60" s="1" t="s">
        <v>62</v>
      </c>
      <c r="F60">
        <v>10169</v>
      </c>
      <c r="G60">
        <v>-8845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-40581</v>
      </c>
      <c r="G67" s="7">
        <f>IF(G4=$BF$1,"",SUM(G59,-G60,-ABS(G61),-G62,-G66))</f>
        <v>-22562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5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-40581</v>
      </c>
      <c r="G71" s="7">
        <f t="shared" ref="G71:O71" si="14">IF(G4=$BF$1,"",SUM(G67:G70))</f>
        <v>-22562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-40581</v>
      </c>
      <c r="G83" s="7">
        <f t="shared" ref="G83:O83" si="15">IF(G4=$BF$1,"",SUM(G71:G82))</f>
        <v>-22562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v>229</v>
      </c>
      <c r="G89" s="38">
        <f>140+670</f>
        <v>810</v>
      </c>
      <c r="P89" s="54" t="s">
        <v>513</v>
      </c>
    </row>
    <row r="90" spans="5:16">
      <c r="E90" s="1" t="s">
        <v>82</v>
      </c>
      <c r="F90" s="38">
        <v>465</v>
      </c>
      <c r="G90" s="38">
        <v>230</v>
      </c>
      <c r="P90" s="54" t="s">
        <v>513</v>
      </c>
    </row>
    <row r="91" spans="5:16">
      <c r="E91" s="1" t="s">
        <v>83</v>
      </c>
    </row>
    <row r="92" spans="5:16">
      <c r="E92" s="12" t="s">
        <v>84</v>
      </c>
      <c r="F92">
        <f>86542+9011</f>
        <v>95553</v>
      </c>
      <c r="G92">
        <f>69442+8979</f>
        <v>78421</v>
      </c>
      <c r="P92" s="54" t="s">
        <v>513</v>
      </c>
    </row>
    <row r="93" spans="5:16">
      <c r="E93" s="1" t="s">
        <v>85</v>
      </c>
    </row>
    <row r="94" spans="5:16">
      <c r="E94" s="1" t="s">
        <v>86</v>
      </c>
      <c r="F94" s="38">
        <v>14988</v>
      </c>
      <c r="G94" s="38">
        <v>14945</v>
      </c>
      <c r="P94" s="54" t="s">
        <v>513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111235</v>
      </c>
      <c r="G98" s="7">
        <f>IF(G4=$BF$1,"",G89+G90+G91+G92+G93+G94+G95+G96)</f>
        <v>94406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5"/>
    </row>
    <row r="99" spans="5:16">
      <c r="E99" s="1" t="s">
        <v>89</v>
      </c>
      <c r="F99" s="38">
        <v>-65918</v>
      </c>
      <c r="G99" s="38">
        <v>-56153</v>
      </c>
      <c r="P99" s="54" t="s">
        <v>513</v>
      </c>
    </row>
    <row r="100" spans="5:16">
      <c r="E100" s="6" t="s">
        <v>90</v>
      </c>
      <c r="F100" s="7">
        <f>F98+F99</f>
        <v>45317</v>
      </c>
      <c r="G100" s="7">
        <f t="shared" ref="G100:O100" si="17">IF(G4=$BF$1,"",G98+G99)</f>
        <v>38253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5"/>
    </row>
    <row r="101" spans="5:16">
      <c r="E101" s="1" t="s">
        <v>91</v>
      </c>
      <c r="F101">
        <v>21521</v>
      </c>
      <c r="G101">
        <v>21521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21521</v>
      </c>
      <c r="G104" s="7">
        <f t="shared" ref="G104:O104" si="18">IF(G4=$BF$1,"",G101+G102+G103)</f>
        <v>21521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2" t="s">
        <v>95</v>
      </c>
      <c r="F105" s="38">
        <v>64755</v>
      </c>
      <c r="G105" s="38">
        <v>23434</v>
      </c>
      <c r="P105" s="57" t="s">
        <v>513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>
        <v>2311</v>
      </c>
      <c r="G108">
        <v>3303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2" t="s">
        <v>101</v>
      </c>
      <c r="F111"/>
      <c r="G111">
        <v>9446</v>
      </c>
      <c r="P111" s="57" t="s">
        <v>512</v>
      </c>
    </row>
    <row r="112" spans="5:16">
      <c r="E112" s="1" t="s">
        <v>102</v>
      </c>
    </row>
    <row r="113" spans="5:16">
      <c r="E113" s="1" t="s">
        <v>103</v>
      </c>
      <c r="F113"/>
      <c r="G113"/>
      <c r="P113" s="57" t="s">
        <v>520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</row>
    <row r="127" spans="5:16">
      <c r="E127" s="12" t="s">
        <v>114</v>
      </c>
      <c r="F127"/>
      <c r="G127"/>
      <c r="P127" s="57" t="s">
        <v>520</v>
      </c>
    </row>
    <row r="128" spans="5:16">
      <c r="E128" s="6" t="s">
        <v>115</v>
      </c>
      <c r="F128" s="7">
        <f>F100+SUM(F104:F127)</f>
        <v>133904</v>
      </c>
      <c r="G128" s="7">
        <f t="shared" ref="G128:O128" si="19">IF(G4=$BF$1,"",G100+SUM(G104:G126))</f>
        <v>95957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5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 s="38">
        <v>45070</v>
      </c>
      <c r="G130" s="38">
        <v>87788</v>
      </c>
      <c r="P130" s="57" t="s">
        <v>513</v>
      </c>
    </row>
    <row r="131" spans="5:16">
      <c r="E131" s="1" t="s">
        <v>118</v>
      </c>
      <c r="F131">
        <v>18019</v>
      </c>
      <c r="G131">
        <v>42917</v>
      </c>
      <c r="P131" s="57" t="s">
        <v>512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63089</v>
      </c>
      <c r="G140" s="7">
        <f t="shared" ref="G140:O140" si="20">IF(G4=$BF$1,"",G130+G131+G132+G133+G134+G135+G136+G139)</f>
        <v>130705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64562</v>
      </c>
      <c r="G144">
        <f>5550+45292</f>
        <v>50842</v>
      </c>
      <c r="P144" s="57" t="s">
        <v>512</v>
      </c>
    </row>
    <row r="145" spans="5:16">
      <c r="E145" s="6" t="s">
        <v>127</v>
      </c>
      <c r="F145" s="7">
        <f>F141+F142+F143+F144</f>
        <v>64562</v>
      </c>
      <c r="G145" s="7">
        <f t="shared" ref="G145:O145" si="21">IF(G4=$BF$1,"",G141+G142+G143+G144)</f>
        <v>50842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18218</v>
      </c>
      <c r="G157">
        <v>7581</v>
      </c>
    </row>
    <row r="158" spans="5:16">
      <c r="E158" s="1" t="s">
        <v>138</v>
      </c>
      <c r="F158">
        <v>5012</v>
      </c>
      <c r="G158">
        <v>5099</v>
      </c>
    </row>
    <row r="159" spans="5:16">
      <c r="E159" s="12" t="s">
        <v>139</v>
      </c>
      <c r="F159">
        <v>4952</v>
      </c>
      <c r="G159">
        <v>5720</v>
      </c>
      <c r="P159" s="57" t="s">
        <v>512</v>
      </c>
    </row>
    <row r="160" spans="5:16">
      <c r="E160" s="6" t="s">
        <v>140</v>
      </c>
      <c r="F160" s="7">
        <f>F146+F147+F148+F149+F150+F151+F152+F153+F154+F155+F156+F157+F158+F159</f>
        <v>28182</v>
      </c>
      <c r="G160" s="7">
        <f>IF(G4=$BF$1,"",G146+G147+G148+G149+G150+G151+G152+G153+G154+G155+G156+G157+G158+G159)</f>
        <v>18400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155833</v>
      </c>
      <c r="G161" s="7">
        <f t="shared" ref="G161:O161" si="22">IF(G4=$BF$1,"",G140+G145+G160)</f>
        <v>199947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2" t="s">
        <v>145</v>
      </c>
      <c r="F166" s="38">
        <v>6466</v>
      </c>
      <c r="G166" s="38">
        <v>178</v>
      </c>
      <c r="P166" s="57" t="s">
        <v>513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  <c r="F177" s="38">
        <v>3344</v>
      </c>
      <c r="G177" s="38">
        <v>3394</v>
      </c>
      <c r="P177" s="57" t="s">
        <v>513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34749+1639+9309</f>
        <v>45697</v>
      </c>
      <c r="G184">
        <f>23329+1809+8062</f>
        <v>33200</v>
      </c>
      <c r="P184" s="57" t="s">
        <v>512</v>
      </c>
    </row>
    <row r="185" spans="5:16">
      <c r="E185" s="12" t="s">
        <v>162</v>
      </c>
      <c r="F185">
        <f>2219+3000</f>
        <v>5219</v>
      </c>
      <c r="G185">
        <f>2219+362</f>
        <v>2581</v>
      </c>
      <c r="P185" s="57" t="s">
        <v>512</v>
      </c>
    </row>
    <row r="187" spans="5:16">
      <c r="E187" s="12" t="s">
        <v>163</v>
      </c>
      <c r="F187" s="38">
        <v>1324</v>
      </c>
      <c r="G187" s="38">
        <v>964</v>
      </c>
      <c r="P187" s="57" t="s">
        <v>513</v>
      </c>
    </row>
    <row r="188" spans="5:16">
      <c r="E188" s="1" t="s">
        <v>164</v>
      </c>
      <c r="F188"/>
      <c r="G188"/>
      <c r="P188" s="57" t="s">
        <v>520</v>
      </c>
    </row>
    <row r="189" spans="5:16">
      <c r="E189" s="6" t="s">
        <v>13</v>
      </c>
      <c r="F189" s="7">
        <f>SUM(F163:F188)</f>
        <v>62050</v>
      </c>
      <c r="G189" s="7">
        <f t="shared" ref="G189:O189" si="23">IF(G4=$BF$1,"",SUM(G163:G188))</f>
        <v>40317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>
        <f>5841+15519+4975</f>
        <v>26335</v>
      </c>
      <c r="G197">
        <f>5763+2988+5556</f>
        <v>14307</v>
      </c>
      <c r="P197" s="57" t="s">
        <v>512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2" t="s">
        <v>178</v>
      </c>
      <c r="F203" s="38">
        <v>801</v>
      </c>
      <c r="G203" s="38">
        <v>387</v>
      </c>
      <c r="P203" s="57" t="s">
        <v>513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6941</v>
      </c>
      <c r="G206" s="38">
        <v>9161</v>
      </c>
      <c r="P206" s="57" t="s">
        <v>513</v>
      </c>
    </row>
    <row r="209" spans="5:16">
      <c r="E209" s="1" t="s">
        <v>180</v>
      </c>
    </row>
    <row r="210" spans="5:16">
      <c r="E210" s="6" t="s">
        <v>14</v>
      </c>
      <c r="F210" s="7">
        <f>SUM(F191:F209)</f>
        <v>34077</v>
      </c>
      <c r="G210" s="7">
        <f t="shared" ref="G210:O210" si="24">IF(G4=$BF$1,"",SUM(G191:G209))</f>
        <v>23855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5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127+90593</f>
        <v>90720</v>
      </c>
      <c r="G212">
        <f>127+90347</f>
        <v>90474</v>
      </c>
      <c r="P212" s="57" t="s">
        <v>512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120799</v>
      </c>
      <c r="G217">
        <v>161380</v>
      </c>
    </row>
    <row r="218" spans="5:16">
      <c r="E218" s="1" t="s">
        <v>188</v>
      </c>
    </row>
    <row r="219" spans="5:16">
      <c r="E219" s="1" t="s">
        <v>189</v>
      </c>
      <c r="F219">
        <v>-8188</v>
      </c>
      <c r="G219">
        <v>-7567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-9721</v>
      </c>
      <c r="G223">
        <v>-12555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193610</v>
      </c>
      <c r="G227" s="7">
        <f t="shared" ref="G227:O227" si="25">IF(G4=$BF$1,"",SUM(G212:G226))</f>
        <v>231732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-40581</v>
      </c>
      <c r="G267">
        <v>-22562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12017</v>
      </c>
      <c r="G271">
        <v>9366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  <c r="F278">
        <v>68</v>
      </c>
      <c r="G278">
        <v>72</v>
      </c>
    </row>
    <row r="279" spans="5:7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  <c r="F284">
        <v>657</v>
      </c>
      <c r="G284">
        <v>9623</v>
      </c>
    </row>
    <row r="285" spans="5:7">
      <c r="E285" s="1" t="s">
        <v>248</v>
      </c>
      <c r="F285">
        <v>3198</v>
      </c>
      <c r="G285">
        <v>1162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269</v>
      </c>
      <c r="G288">
        <v>1957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16209</v>
      </c>
      <c r="G296" s="7">
        <f>IF(G4=$BF$1,"",G271+G272+G273+G274+G275+G276+G277+G278+G279+G280+G281+G282+G283+G284+G285+G286+G287+G288+G289+G290+G291+G292+G293+G294+G295)</f>
        <v>22180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-24372</v>
      </c>
      <c r="G297" s="7">
        <f t="shared" ref="G297:O297" si="27">IF(G4=$BF$1,"",MIN(F267,F268,F269)+F296)</f>
        <v>-24372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-16311</v>
      </c>
      <c r="G299">
        <v>50639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-10637</v>
      </c>
      <c r="G303">
        <v>16216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9969</v>
      </c>
      <c r="G309">
        <v>-6424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10693</v>
      </c>
      <c r="G313">
        <v>-11170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1728</v>
      </c>
      <c r="G316">
        <v>-3248</v>
      </c>
    </row>
    <row r="317" spans="5:15">
      <c r="E317" s="1" t="s">
        <v>277</v>
      </c>
      <c r="F317">
        <v>-2461</v>
      </c>
      <c r="G317">
        <v>-754</v>
      </c>
    </row>
    <row r="318" spans="5:15">
      <c r="E318" s="6" t="s">
        <v>278</v>
      </c>
      <c r="F318" s="7">
        <f>F299+F300+F301+F302+F303+F304+F305+F306+F307+F308+F309+F310+F311+F312+F313+F314+F315+F316+F317</f>
        <v>-7019</v>
      </c>
      <c r="G318" s="7">
        <f>IF(G4=$BF$1,"",G299+G300+G301+G302+G303+G304+G305+G306+G307+G308+G309+G310+G311+G312+G313+G314+G315+G316+G317)</f>
        <v>45259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-31391</v>
      </c>
      <c r="G319" s="7">
        <f t="shared" ref="G319:O319" si="28">IF(G4=$BF$1,"",G297+G318)</f>
        <v>20887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-31391</v>
      </c>
      <c r="G326" s="7">
        <f t="shared" ref="G326:O326" si="30">IF(G4=$BF$1,"",G325+G319)</f>
        <v>20887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-2185</v>
      </c>
      <c r="G328">
        <v>-967</v>
      </c>
    </row>
    <row r="329" spans="5:15">
      <c r="E329" s="1" t="s">
        <v>288</v>
      </c>
      <c r="F329">
        <v>2458</v>
      </c>
      <c r="G329">
        <v>119</v>
      </c>
    </row>
    <row r="330" spans="5:15">
      <c r="E330" s="1" t="s">
        <v>289</v>
      </c>
    </row>
    <row r="331" spans="5:15">
      <c r="E331" s="1" t="s">
        <v>290</v>
      </c>
      <c r="F331">
        <v>-111356</v>
      </c>
      <c r="G331">
        <v>-85821</v>
      </c>
    </row>
    <row r="332" spans="5:15">
      <c r="E332" s="12" t="s">
        <v>291</v>
      </c>
      <c r="F332">
        <v>139371</v>
      </c>
      <c r="G332">
        <v>43080</v>
      </c>
    </row>
    <row r="333" spans="5:15">
      <c r="E333" s="1" t="s">
        <v>292</v>
      </c>
      <c r="F333">
        <v>599</v>
      </c>
      <c r="G333">
        <v>11929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28887</v>
      </c>
      <c r="G337" s="7">
        <f>IF(G4=$BF$1,"",SUM(G328:G336))</f>
        <v>-31660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0</v>
      </c>
      <c r="G348">
        <v>-3351</v>
      </c>
    </row>
    <row r="349" spans="5:15">
      <c r="E349" s="12" t="s">
        <v>308</v>
      </c>
      <c r="F349">
        <v>-10</v>
      </c>
      <c r="G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-10</v>
      </c>
      <c r="G352" s="7">
        <f>IF(G4=$BF$1,"",SUM(G339:G351))</f>
        <v>-3351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-2514</v>
      </c>
      <c r="G353" s="7">
        <f t="shared" ref="G353:O353" si="33">IF(G4=$BF$1,"",G326+G337+G352)</f>
        <v>-14124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-2514</v>
      </c>
      <c r="G355" s="7">
        <f t="shared" ref="G355:O355" si="34">IF(G4=$BF$1,"",G353+G354)</f>
        <v>-14124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87788</v>
      </c>
      <c r="G356">
        <v>96110</v>
      </c>
    </row>
    <row r="357" spans="5:15">
      <c r="E357" s="6" t="s">
        <v>316</v>
      </c>
      <c r="F357" s="7">
        <f>F355+F356</f>
        <v>85274</v>
      </c>
      <c r="G357" s="7">
        <f t="shared" ref="G357:O357" si="35">IF(G4=$BF$1,"",G355+G356)</f>
        <v>81986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-0.22701075037731333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0.7986437372573354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-2.0841218773656321E-2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-1.1459027736091672E-2</v>
      </c>
      <c r="G369" s="27">
        <f t="shared" si="41"/>
        <v>7.3167038688659106E-3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-0.10143150964081145</v>
      </c>
      <c r="G370" s="27">
        <f t="shared" si="42"/>
        <v>-7.761909181046904E-2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-0.12821031280902567</v>
      </c>
      <c r="G371" s="28">
        <f t="shared" si="43"/>
        <v>-5.5099957506459504E-2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-0.14006150405367626</v>
      </c>
      <c r="G372" s="27">
        <f t="shared" si="44"/>
        <v>-7.6247701957391584E-2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-0.20960177676772895</v>
      </c>
      <c r="G373" s="27">
        <f t="shared" si="45"/>
        <v>-9.7362470439991022E-2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0.33177329785288034</v>
      </c>
      <c r="G376" s="30">
        <f t="shared" si="47"/>
        <v>0.21686763274575538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0.49649811476679923</v>
      </c>
      <c r="G377" s="30">
        <f t="shared" si="48"/>
        <v>0.27692334248183248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-207.12903225806451</v>
      </c>
      <c r="G378" s="30">
        <f t="shared" si="49"/>
        <v>-194.98773006134968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2.5114101531023367</v>
      </c>
      <c r="G382" s="32">
        <f t="shared" si="51"/>
        <v>4.959371977081628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1.4709266720386784</v>
      </c>
      <c r="G383" s="32">
        <f t="shared" si="52"/>
        <v>3.6983158469132129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1.0167445608380339</v>
      </c>
      <c r="G384" s="32">
        <f t="shared" si="53"/>
        <v>3.2419326834833941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-0.50589846897663171</v>
      </c>
      <c r="G385" s="32">
        <f t="shared" si="54"/>
        <v>0.51806930079122948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45070</v>
      </c>
      <c r="G418" s="17">
        <f>G130-G417</f>
        <v>87788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1" customWidth="1"/>
    <col min="3" max="3" width="12.7109375" style="51" customWidth="1"/>
    <col min="4" max="4" width="15.28515625" style="41" bestFit="1" customWidth="1"/>
    <col min="5" max="5" width="14.7109375" style="41" customWidth="1"/>
    <col min="6" max="16384" width="9.140625" style="41"/>
  </cols>
  <sheetData>
    <row r="1" spans="1:5" ht="38.25">
      <c r="A1" s="39" t="s">
        <v>498</v>
      </c>
      <c r="B1" s="39" t="s">
        <v>499</v>
      </c>
      <c r="C1" s="40" t="s">
        <v>500</v>
      </c>
      <c r="D1" s="39" t="s">
        <v>501</v>
      </c>
      <c r="E1" s="39"/>
    </row>
    <row r="2" spans="1:5">
      <c r="A2" t="s">
        <v>515</v>
      </c>
      <c r="B2" s="42" t="s">
        <v>514</v>
      </c>
      <c r="C2" s="40">
        <v>1</v>
      </c>
      <c r="D2" s="39" t="s">
        <v>503</v>
      </c>
      <c r="E2" s="39"/>
    </row>
    <row r="3" spans="1:5">
      <c r="A3" t="s">
        <v>516</v>
      </c>
      <c r="B3" s="42" t="s">
        <v>517</v>
      </c>
      <c r="C3" s="40">
        <v>0</v>
      </c>
      <c r="D3" s="39" t="s">
        <v>503</v>
      </c>
    </row>
    <row r="4" spans="1:5">
      <c r="A4" t="s">
        <v>519</v>
      </c>
      <c r="B4" s="42" t="s">
        <v>518</v>
      </c>
      <c r="C4" s="40">
        <v>0</v>
      </c>
      <c r="D4" s="39" t="s">
        <v>503</v>
      </c>
    </row>
    <row r="5" spans="1:5">
      <c r="A5" t="s">
        <v>521</v>
      </c>
      <c r="B5" s="43" t="s">
        <v>51</v>
      </c>
      <c r="C5" s="40">
        <v>0</v>
      </c>
      <c r="D5" s="39" t="s">
        <v>503</v>
      </c>
    </row>
    <row r="6" spans="1:5">
      <c r="A6" t="s">
        <v>522</v>
      </c>
      <c r="B6" s="43" t="s">
        <v>502</v>
      </c>
      <c r="C6" s="40">
        <v>1</v>
      </c>
      <c r="D6" s="39" t="s">
        <v>503</v>
      </c>
    </row>
    <row r="7" spans="1:5">
      <c r="A7" t="s">
        <v>504</v>
      </c>
      <c r="B7" s="42" t="s">
        <v>505</v>
      </c>
      <c r="C7" s="40">
        <v>1</v>
      </c>
      <c r="D7" s="39" t="s">
        <v>503</v>
      </c>
    </row>
    <row r="8" spans="1:5">
      <c r="A8" t="s">
        <v>523</v>
      </c>
      <c r="B8" s="43" t="s">
        <v>505</v>
      </c>
      <c r="C8" s="40">
        <v>1</v>
      </c>
      <c r="D8" s="39" t="s">
        <v>503</v>
      </c>
    </row>
    <row r="9" spans="1:5">
      <c r="A9" t="s">
        <v>524</v>
      </c>
      <c r="B9" s="43" t="s">
        <v>528</v>
      </c>
      <c r="C9" s="40">
        <v>1</v>
      </c>
      <c r="D9" s="39" t="s">
        <v>503</v>
      </c>
    </row>
    <row r="10" spans="1:5">
      <c r="A10" t="s">
        <v>506</v>
      </c>
      <c r="B10" s="42" t="s">
        <v>507</v>
      </c>
      <c r="C10" s="40">
        <v>1</v>
      </c>
      <c r="D10" s="39" t="s">
        <v>503</v>
      </c>
    </row>
    <row r="11" spans="1:5">
      <c r="A11" t="s">
        <v>525</v>
      </c>
      <c r="B11" s="43" t="s">
        <v>507</v>
      </c>
      <c r="C11" s="44">
        <v>1</v>
      </c>
      <c r="D11" s="39" t="s">
        <v>503</v>
      </c>
    </row>
    <row r="12" spans="1:5">
      <c r="A12" s="43" t="s">
        <v>526</v>
      </c>
      <c r="B12" s="43" t="s">
        <v>509</v>
      </c>
      <c r="C12" s="44">
        <v>1</v>
      </c>
      <c r="D12" s="39" t="s">
        <v>503</v>
      </c>
    </row>
    <row r="13" spans="1:5">
      <c r="A13" t="s">
        <v>527</v>
      </c>
      <c r="B13" t="s">
        <v>508</v>
      </c>
      <c r="C13" s="44">
        <v>1</v>
      </c>
      <c r="D13" s="39" t="s">
        <v>503</v>
      </c>
    </row>
    <row r="14" spans="1:5">
      <c r="A14" s="56" t="s">
        <v>530</v>
      </c>
      <c r="B14" s="43" t="s">
        <v>529</v>
      </c>
      <c r="C14" s="44">
        <v>1</v>
      </c>
      <c r="D14" s="39" t="s">
        <v>503</v>
      </c>
    </row>
    <row r="15" spans="1:5">
      <c r="A15" s="45" t="s">
        <v>531</v>
      </c>
      <c r="B15" s="45" t="s">
        <v>139</v>
      </c>
      <c r="C15" s="46">
        <v>1</v>
      </c>
      <c r="D15" s="39" t="s">
        <v>503</v>
      </c>
    </row>
    <row r="16" spans="1:5">
      <c r="A16" s="56" t="s">
        <v>532</v>
      </c>
      <c r="B16" s="43" t="s">
        <v>533</v>
      </c>
      <c r="C16" s="44">
        <v>1</v>
      </c>
      <c r="D16" s="39" t="s">
        <v>503</v>
      </c>
    </row>
    <row r="17" spans="1:4">
      <c r="A17" s="43" t="s">
        <v>535</v>
      </c>
      <c r="B17" s="43" t="s">
        <v>534</v>
      </c>
      <c r="C17" s="44">
        <v>1</v>
      </c>
      <c r="D17" s="39" t="s">
        <v>503</v>
      </c>
    </row>
    <row r="18" spans="1:4">
      <c r="A18" s="56" t="s">
        <v>536</v>
      </c>
      <c r="B18" s="47" t="s">
        <v>95</v>
      </c>
      <c r="C18" s="48">
        <v>1</v>
      </c>
      <c r="D18" s="39" t="s">
        <v>503</v>
      </c>
    </row>
    <row r="19" spans="1:4">
      <c r="A19" s="56" t="s">
        <v>537</v>
      </c>
      <c r="B19" s="43" t="s">
        <v>101</v>
      </c>
      <c r="C19" s="44">
        <v>1</v>
      </c>
      <c r="D19" s="39" t="s">
        <v>503</v>
      </c>
    </row>
    <row r="20" spans="1:4" ht="25.5">
      <c r="A20" s="43" t="s">
        <v>538</v>
      </c>
      <c r="B20" s="43" t="s">
        <v>161</v>
      </c>
      <c r="C20" s="49">
        <v>1</v>
      </c>
      <c r="D20" s="39" t="s">
        <v>503</v>
      </c>
    </row>
    <row r="21" spans="1:4" ht="25.5">
      <c r="A21" s="43" t="s">
        <v>539</v>
      </c>
      <c r="B21" t="s">
        <v>161</v>
      </c>
      <c r="C21" s="49">
        <v>1</v>
      </c>
      <c r="D21" s="39" t="s">
        <v>503</v>
      </c>
    </row>
    <row r="22" spans="1:4" ht="25.5">
      <c r="A22" s="56" t="s">
        <v>540</v>
      </c>
      <c r="B22" s="50" t="s">
        <v>161</v>
      </c>
      <c r="C22" s="51">
        <v>1</v>
      </c>
      <c r="D22" s="39" t="s">
        <v>503</v>
      </c>
    </row>
    <row r="23" spans="1:4">
      <c r="A23" s="56" t="s">
        <v>542</v>
      </c>
      <c r="B23" s="50" t="s">
        <v>541</v>
      </c>
      <c r="C23" s="51">
        <v>1</v>
      </c>
      <c r="D23" s="39" t="s">
        <v>503</v>
      </c>
    </row>
    <row r="24" spans="1:4" ht="25.5">
      <c r="A24" s="43" t="s">
        <v>543</v>
      </c>
      <c r="B24" s="50" t="s">
        <v>162</v>
      </c>
      <c r="C24" s="51">
        <v>1</v>
      </c>
      <c r="D24" s="39" t="s">
        <v>503</v>
      </c>
    </row>
    <row r="25" spans="1:4">
      <c r="A25" s="43" t="s">
        <v>544</v>
      </c>
      <c r="B25" s="50" t="s">
        <v>145</v>
      </c>
      <c r="C25" s="51">
        <v>1</v>
      </c>
      <c r="D25" s="39" t="s">
        <v>503</v>
      </c>
    </row>
    <row r="26" spans="1:4">
      <c r="A26" s="43" t="s">
        <v>545</v>
      </c>
      <c r="B26" s="50" t="s">
        <v>163</v>
      </c>
      <c r="C26" s="51">
        <v>1</v>
      </c>
      <c r="D26" s="39" t="s">
        <v>503</v>
      </c>
    </row>
    <row r="27" spans="1:4">
      <c r="A27" s="52" t="s">
        <v>547</v>
      </c>
      <c r="B27" s="50" t="s">
        <v>546</v>
      </c>
      <c r="C27" s="51">
        <v>1</v>
      </c>
      <c r="D27" s="39" t="s">
        <v>503</v>
      </c>
    </row>
    <row r="28" spans="1:4">
      <c r="A28" s="52" t="s">
        <v>548</v>
      </c>
      <c r="B28" s="50" t="s">
        <v>546</v>
      </c>
      <c r="C28" s="51">
        <v>1</v>
      </c>
      <c r="D28" s="39" t="s">
        <v>503</v>
      </c>
    </row>
    <row r="29" spans="1:4">
      <c r="A29" s="52" t="s">
        <v>549</v>
      </c>
      <c r="B29" s="50" t="s">
        <v>179</v>
      </c>
      <c r="C29" s="51">
        <v>1</v>
      </c>
      <c r="D29" s="39" t="s">
        <v>503</v>
      </c>
    </row>
    <row r="30" spans="1:4" ht="25.5">
      <c r="A30" s="50" t="s">
        <v>550</v>
      </c>
      <c r="B30" s="50" t="s">
        <v>178</v>
      </c>
      <c r="C30" s="51">
        <v>1</v>
      </c>
      <c r="D30" s="39" t="s">
        <v>503</v>
      </c>
    </row>
    <row r="31" spans="1:4">
      <c r="A31" s="56" t="s">
        <v>510</v>
      </c>
      <c r="B31" s="50" t="s">
        <v>511</v>
      </c>
      <c r="C31" s="51">
        <v>1</v>
      </c>
      <c r="D31" s="39" t="s">
        <v>503</v>
      </c>
    </row>
    <row r="32" spans="1:4">
      <c r="A32" s="52" t="s">
        <v>551</v>
      </c>
      <c r="B32" s="50" t="s">
        <v>511</v>
      </c>
      <c r="C32" s="51">
        <v>1</v>
      </c>
      <c r="D32" s="39" t="s">
        <v>503</v>
      </c>
    </row>
    <row r="33" spans="1:4">
      <c r="A33" s="52"/>
      <c r="B33" s="50"/>
      <c r="D33" s="39"/>
    </row>
    <row r="34" spans="1:4">
      <c r="A34" s="52"/>
      <c r="B34" s="50"/>
      <c r="D34" s="39"/>
    </row>
    <row r="35" spans="1:4">
      <c r="A35" s="50"/>
      <c r="B35" s="50"/>
      <c r="D35" s="39"/>
    </row>
    <row r="36" spans="1:4">
      <c r="A36" s="50"/>
      <c r="B36" s="50"/>
      <c r="D36" s="39"/>
    </row>
    <row r="37" spans="1:4">
      <c r="A37" s="53"/>
      <c r="B37" s="50"/>
      <c r="D37" s="39"/>
    </row>
    <row r="38" spans="1:4">
      <c r="A38"/>
      <c r="B38" s="50"/>
      <c r="D38" s="39"/>
    </row>
    <row r="39" spans="1:4">
      <c r="A39"/>
      <c r="B39" s="50"/>
      <c r="D39" s="39"/>
    </row>
    <row r="40" spans="1:4">
      <c r="A40" s="53"/>
      <c r="B40" s="50"/>
      <c r="D40" s="39"/>
    </row>
    <row r="41" spans="1:4">
      <c r="A41" s="53"/>
      <c r="B41" s="50"/>
      <c r="D41" s="39"/>
    </row>
    <row r="42" spans="1:4">
      <c r="A42" s="50"/>
      <c r="B42" s="50"/>
      <c r="D42" s="39"/>
    </row>
    <row r="43" spans="1:4">
      <c r="A43" s="50"/>
      <c r="B43" s="50"/>
      <c r="D43" s="39"/>
    </row>
    <row r="44" spans="1:4">
      <c r="A44" s="50"/>
      <c r="B44" s="50"/>
      <c r="D44" s="39"/>
    </row>
    <row r="45" spans="1:4">
      <c r="A45" s="50"/>
      <c r="B45" s="50"/>
      <c r="D45" s="39"/>
    </row>
    <row r="46" spans="1:4">
      <c r="A46" s="50"/>
      <c r="B46" s="50"/>
    </row>
    <row r="47" spans="1:4">
      <c r="A47" s="50"/>
      <c r="B47" s="50"/>
    </row>
    <row r="48" spans="1:4">
      <c r="A48" s="50"/>
      <c r="B48" s="50"/>
    </row>
    <row r="49" spans="1:2">
      <c r="A49" s="50"/>
      <c r="B49" s="50"/>
    </row>
    <row r="50" spans="1:2">
      <c r="A50" s="50"/>
      <c r="B50" s="50"/>
    </row>
    <row r="51" spans="1:2">
      <c r="A51" s="50"/>
      <c r="B51" s="50"/>
    </row>
    <row r="52" spans="1:2">
      <c r="A52" s="50"/>
      <c r="B52" s="50"/>
    </row>
    <row r="53" spans="1:2">
      <c r="A53" s="50"/>
      <c r="B53" s="50"/>
    </row>
    <row r="54" spans="1:2">
      <c r="A54" s="50"/>
      <c r="B54" s="50"/>
    </row>
    <row r="55" spans="1:2">
      <c r="A55" s="50"/>
      <c r="B55" s="50"/>
    </row>
    <row r="56" spans="1:2">
      <c r="A56" s="50"/>
      <c r="B56" s="50"/>
    </row>
    <row r="57" spans="1:2">
      <c r="A57" s="50"/>
      <c r="B57" s="50"/>
    </row>
    <row r="58" spans="1:2">
      <c r="A58" s="50"/>
      <c r="B58" s="50"/>
    </row>
    <row r="59" spans="1:2">
      <c r="A59" s="50"/>
      <c r="B59" s="50"/>
    </row>
    <row r="60" spans="1:2">
      <c r="A60" s="50"/>
      <c r="B60" s="50"/>
    </row>
    <row r="61" spans="1:2">
      <c r="A61" s="50"/>
      <c r="B61" s="50"/>
    </row>
    <row r="62" spans="1:2">
      <c r="A62" s="50"/>
      <c r="B62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3" workbookViewId="0">
      <selection activeCell="A13" sqref="A13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A4" t="s">
        <v>377</v>
      </c>
    </row>
    <row r="5" spans="1:6">
      <c r="E5">
        <v>312018</v>
      </c>
      <c r="F5">
        <v>312017</v>
      </c>
    </row>
    <row r="6" spans="1:6">
      <c r="A6" t="s">
        <v>378</v>
      </c>
    </row>
    <row r="7" spans="1:6">
      <c r="A7" t="s">
        <v>379</v>
      </c>
      <c r="B7" t="s">
        <v>116</v>
      </c>
      <c r="C7" t="s">
        <v>116</v>
      </c>
      <c r="D7" t="s">
        <v>116</v>
      </c>
    </row>
    <row r="8" spans="1:6">
      <c r="A8" t="s">
        <v>380</v>
      </c>
      <c r="B8" t="s">
        <v>139</v>
      </c>
      <c r="C8" t="s">
        <v>139</v>
      </c>
      <c r="D8" t="s">
        <v>116</v>
      </c>
      <c r="E8">
        <v>45070</v>
      </c>
      <c r="F8">
        <v>87788</v>
      </c>
    </row>
    <row r="9" spans="1:6">
      <c r="A9" t="s">
        <v>381</v>
      </c>
      <c r="B9" t="s">
        <v>118</v>
      </c>
      <c r="C9" t="s">
        <v>118</v>
      </c>
      <c r="D9" t="s">
        <v>116</v>
      </c>
      <c r="E9">
        <v>4952</v>
      </c>
      <c r="F9">
        <v>5720</v>
      </c>
    </row>
    <row r="10" spans="1:6">
      <c r="A10" t="s">
        <v>382</v>
      </c>
      <c r="B10" t="s">
        <v>103</v>
      </c>
      <c r="C10" t="s">
        <v>103</v>
      </c>
      <c r="D10" t="s">
        <v>80</v>
      </c>
      <c r="E10">
        <v>18019</v>
      </c>
      <c r="F10">
        <v>42917</v>
      </c>
    </row>
    <row r="11" spans="1:6">
      <c r="A11" t="s">
        <v>383</v>
      </c>
      <c r="B11" t="s">
        <v>352</v>
      </c>
      <c r="C11" t="s">
        <v>137</v>
      </c>
      <c r="D11" t="s">
        <v>116</v>
      </c>
      <c r="E11">
        <v>18218</v>
      </c>
      <c r="F11">
        <v>7581</v>
      </c>
    </row>
    <row r="12" spans="1:6">
      <c r="A12" t="s">
        <v>384</v>
      </c>
      <c r="B12" t="s">
        <v>126</v>
      </c>
      <c r="C12" t="s">
        <v>126</v>
      </c>
      <c r="D12" t="s">
        <v>116</v>
      </c>
      <c r="E12">
        <v>64562</v>
      </c>
      <c r="F12">
        <v>45292</v>
      </c>
    </row>
    <row r="13" spans="1:6">
      <c r="A13" t="s">
        <v>385</v>
      </c>
      <c r="D13" t="s">
        <v>116</v>
      </c>
      <c r="F13">
        <v>5550</v>
      </c>
    </row>
    <row r="14" spans="1:6">
      <c r="A14" t="s">
        <v>386</v>
      </c>
      <c r="B14" t="s">
        <v>138</v>
      </c>
      <c r="C14" t="s">
        <v>138</v>
      </c>
      <c r="D14" t="s">
        <v>116</v>
      </c>
      <c r="E14">
        <v>5012</v>
      </c>
      <c r="F14">
        <v>5099</v>
      </c>
    </row>
    <row r="15" spans="1:6">
      <c r="A15" t="s">
        <v>387</v>
      </c>
      <c r="B15" t="s">
        <v>12</v>
      </c>
      <c r="C15" t="s">
        <v>12</v>
      </c>
      <c r="D15" t="s">
        <v>116</v>
      </c>
      <c r="E15">
        <v>155833</v>
      </c>
      <c r="F15">
        <v>199947</v>
      </c>
    </row>
    <row r="16" spans="1:6">
      <c r="A16" t="s">
        <v>388</v>
      </c>
      <c r="B16" t="s">
        <v>84</v>
      </c>
      <c r="C16" t="s">
        <v>84</v>
      </c>
      <c r="D16" t="s">
        <v>80</v>
      </c>
      <c r="E16">
        <v>45317</v>
      </c>
      <c r="F16">
        <v>38253</v>
      </c>
    </row>
    <row r="17" spans="1:6">
      <c r="A17" t="s">
        <v>389</v>
      </c>
      <c r="D17" t="s">
        <v>80</v>
      </c>
      <c r="E17">
        <v>64755</v>
      </c>
      <c r="F17">
        <v>23434</v>
      </c>
    </row>
    <row r="18" spans="1:6">
      <c r="A18" t="s">
        <v>390</v>
      </c>
      <c r="B18" t="s">
        <v>390</v>
      </c>
      <c r="C18" t="s">
        <v>91</v>
      </c>
      <c r="D18" t="s">
        <v>80</v>
      </c>
      <c r="E18">
        <v>21521</v>
      </c>
      <c r="F18">
        <v>21521</v>
      </c>
    </row>
    <row r="19" spans="1:6">
      <c r="A19" t="s">
        <v>391</v>
      </c>
      <c r="B19" t="s">
        <v>114</v>
      </c>
      <c r="C19" t="s">
        <v>114</v>
      </c>
      <c r="D19" t="s">
        <v>80</v>
      </c>
      <c r="F19">
        <v>9446</v>
      </c>
    </row>
    <row r="20" spans="1:6">
      <c r="A20" t="s">
        <v>392</v>
      </c>
      <c r="B20" t="s">
        <v>98</v>
      </c>
      <c r="C20" t="s">
        <v>98</v>
      </c>
      <c r="D20" t="s">
        <v>80</v>
      </c>
      <c r="E20">
        <v>2311</v>
      </c>
      <c r="F20">
        <v>3303</v>
      </c>
    </row>
    <row r="21" spans="1:6">
      <c r="A21" t="s">
        <v>393</v>
      </c>
      <c r="D21" t="s">
        <v>80</v>
      </c>
      <c r="E21">
        <v>289737</v>
      </c>
      <c r="F21">
        <v>295904</v>
      </c>
    </row>
    <row r="22" spans="1:6">
      <c r="A22" t="s">
        <v>394</v>
      </c>
      <c r="D22" t="s">
        <v>80</v>
      </c>
    </row>
    <row r="23" spans="1:6">
      <c r="A23" t="s">
        <v>395</v>
      </c>
      <c r="B23" t="s">
        <v>165</v>
      </c>
      <c r="C23" t="s">
        <v>165</v>
      </c>
      <c r="D23" t="s">
        <v>141</v>
      </c>
    </row>
    <row r="24" spans="1:6">
      <c r="A24" t="s">
        <v>396</v>
      </c>
      <c r="D24" t="s">
        <v>141</v>
      </c>
      <c r="E24">
        <v>34749</v>
      </c>
      <c r="F24">
        <v>23329</v>
      </c>
    </row>
    <row r="25" spans="1:6">
      <c r="A25" t="s">
        <v>397</v>
      </c>
      <c r="B25" t="s">
        <v>398</v>
      </c>
      <c r="C25" t="s">
        <v>161</v>
      </c>
      <c r="D25" t="s">
        <v>141</v>
      </c>
      <c r="E25">
        <v>1639</v>
      </c>
      <c r="F25">
        <v>1809</v>
      </c>
    </row>
    <row r="26" spans="1:6">
      <c r="A26" t="s">
        <v>399</v>
      </c>
      <c r="B26" t="s">
        <v>164</v>
      </c>
      <c r="C26" t="s">
        <v>164</v>
      </c>
      <c r="D26" t="s">
        <v>141</v>
      </c>
      <c r="E26">
        <v>3344</v>
      </c>
      <c r="F26">
        <v>3394</v>
      </c>
    </row>
    <row r="27" spans="1:6">
      <c r="A27" t="s">
        <v>400</v>
      </c>
      <c r="D27" t="s">
        <v>141</v>
      </c>
      <c r="E27">
        <v>9309</v>
      </c>
      <c r="F27">
        <v>8062</v>
      </c>
    </row>
    <row r="28" spans="1:6">
      <c r="A28" t="s">
        <v>401</v>
      </c>
      <c r="B28" t="s">
        <v>402</v>
      </c>
      <c r="C28" t="s">
        <v>162</v>
      </c>
      <c r="D28" t="s">
        <v>141</v>
      </c>
      <c r="E28">
        <v>3000</v>
      </c>
      <c r="F28">
        <v>362</v>
      </c>
    </row>
    <row r="29" spans="1:6">
      <c r="A29" t="s">
        <v>403</v>
      </c>
      <c r="D29" t="s">
        <v>141</v>
      </c>
      <c r="E29">
        <v>2219</v>
      </c>
      <c r="F29">
        <v>2219</v>
      </c>
    </row>
    <row r="30" spans="1:6">
      <c r="A30" t="s">
        <v>404</v>
      </c>
      <c r="D30" t="s">
        <v>141</v>
      </c>
      <c r="E30">
        <v>6466</v>
      </c>
      <c r="F30">
        <v>178</v>
      </c>
    </row>
    <row r="31" spans="1:6">
      <c r="A31" t="s">
        <v>405</v>
      </c>
      <c r="B31" t="s">
        <v>180</v>
      </c>
      <c r="C31" t="s">
        <v>180</v>
      </c>
      <c r="D31" t="s">
        <v>141</v>
      </c>
      <c r="E31">
        <v>1324</v>
      </c>
      <c r="F31">
        <v>964</v>
      </c>
    </row>
    <row r="32" spans="1:6">
      <c r="A32" t="s">
        <v>406</v>
      </c>
      <c r="B32" t="s">
        <v>14</v>
      </c>
      <c r="C32" t="s">
        <v>14</v>
      </c>
      <c r="D32" t="s">
        <v>141</v>
      </c>
      <c r="E32">
        <v>62050</v>
      </c>
      <c r="F32">
        <v>40317</v>
      </c>
    </row>
    <row r="33" spans="1:6">
      <c r="A33" t="s">
        <v>407</v>
      </c>
      <c r="B33" t="s">
        <v>398</v>
      </c>
      <c r="C33" t="s">
        <v>161</v>
      </c>
      <c r="D33" t="s">
        <v>141</v>
      </c>
      <c r="E33">
        <v>5841</v>
      </c>
      <c r="F33">
        <v>5763</v>
      </c>
    </row>
    <row r="34" spans="1:6">
      <c r="A34" t="s">
        <v>408</v>
      </c>
      <c r="D34" t="s">
        <v>141</v>
      </c>
      <c r="E34">
        <v>4975</v>
      </c>
      <c r="F34">
        <v>5556</v>
      </c>
    </row>
    <row r="35" spans="1:6">
      <c r="A35" t="s">
        <v>409</v>
      </c>
      <c r="B35" t="s">
        <v>101</v>
      </c>
      <c r="C35" t="s">
        <v>101</v>
      </c>
      <c r="D35" t="s">
        <v>80</v>
      </c>
      <c r="E35">
        <v>6941</v>
      </c>
      <c r="F35">
        <v>9161</v>
      </c>
    </row>
    <row r="36" spans="1:6">
      <c r="A36" t="s">
        <v>410</v>
      </c>
      <c r="B36" t="s">
        <v>172</v>
      </c>
      <c r="C36" t="s">
        <v>172</v>
      </c>
      <c r="D36" t="s">
        <v>165</v>
      </c>
      <c r="E36">
        <v>15519</v>
      </c>
      <c r="F36">
        <v>2988</v>
      </c>
    </row>
    <row r="37" spans="1:6">
      <c r="A37" t="s">
        <v>411</v>
      </c>
      <c r="B37" t="s">
        <v>398</v>
      </c>
      <c r="C37" t="s">
        <v>161</v>
      </c>
      <c r="D37" t="s">
        <v>141</v>
      </c>
      <c r="E37">
        <v>801</v>
      </c>
      <c r="F37">
        <v>387</v>
      </c>
    </row>
    <row r="38" spans="1:6">
      <c r="A38" t="s">
        <v>412</v>
      </c>
      <c r="B38" t="s">
        <v>164</v>
      </c>
      <c r="C38" t="s">
        <v>164</v>
      </c>
      <c r="D38" t="s">
        <v>141</v>
      </c>
      <c r="E38">
        <v>96127</v>
      </c>
      <c r="F38">
        <v>64172</v>
      </c>
    </row>
    <row r="39" spans="1:6">
      <c r="A39" t="s">
        <v>413</v>
      </c>
      <c r="B39" t="s">
        <v>181</v>
      </c>
      <c r="C39" t="s">
        <v>181</v>
      </c>
      <c r="D39" t="s">
        <v>141</v>
      </c>
    </row>
    <row r="40" spans="1:6">
      <c r="A40" t="s">
        <v>414</v>
      </c>
      <c r="B40" t="s">
        <v>182</v>
      </c>
      <c r="C40" t="s">
        <v>182</v>
      </c>
      <c r="D40" t="s">
        <v>181</v>
      </c>
    </row>
    <row r="41" spans="1:6">
      <c r="A41" t="s">
        <v>415</v>
      </c>
      <c r="D41" t="s">
        <v>181</v>
      </c>
    </row>
    <row r="42" spans="1:6">
      <c r="A42" t="s">
        <v>416</v>
      </c>
      <c r="D42" t="s">
        <v>181</v>
      </c>
    </row>
    <row r="43" spans="1:6">
      <c r="A43" t="s">
        <v>417</v>
      </c>
      <c r="B43" t="s">
        <v>182</v>
      </c>
      <c r="C43" t="s">
        <v>182</v>
      </c>
      <c r="D43" t="s">
        <v>181</v>
      </c>
    </row>
    <row r="44" spans="1:6">
      <c r="A44" t="s">
        <v>418</v>
      </c>
      <c r="D44" t="s">
        <v>181</v>
      </c>
      <c r="E44">
        <v>127</v>
      </c>
      <c r="F44">
        <v>127</v>
      </c>
    </row>
    <row r="45" spans="1:6">
      <c r="A45" t="s">
        <v>419</v>
      </c>
      <c r="B45" t="s">
        <v>182</v>
      </c>
      <c r="C45" t="s">
        <v>182</v>
      </c>
      <c r="D45" t="s">
        <v>181</v>
      </c>
      <c r="E45">
        <v>90593</v>
      </c>
      <c r="F45">
        <v>90347</v>
      </c>
    </row>
    <row r="46" spans="1:6">
      <c r="A46" t="s">
        <v>420</v>
      </c>
      <c r="B46" t="s">
        <v>421</v>
      </c>
      <c r="C46" t="s">
        <v>192</v>
      </c>
      <c r="D46" t="s">
        <v>181</v>
      </c>
      <c r="E46">
        <v>-9721</v>
      </c>
      <c r="F46">
        <v>-12555</v>
      </c>
    </row>
    <row r="47" spans="1:6">
      <c r="A47" t="s">
        <v>422</v>
      </c>
      <c r="B47" t="s">
        <v>189</v>
      </c>
      <c r="C47" t="s">
        <v>189</v>
      </c>
      <c r="D47" t="s">
        <v>181</v>
      </c>
      <c r="E47">
        <v>-8188</v>
      </c>
      <c r="F47">
        <v>-7567</v>
      </c>
    </row>
    <row r="48" spans="1:6">
      <c r="A48" t="s">
        <v>423</v>
      </c>
      <c r="B48" t="s">
        <v>187</v>
      </c>
      <c r="C48" t="s">
        <v>187</v>
      </c>
      <c r="D48" t="s">
        <v>181</v>
      </c>
      <c r="E48">
        <v>120799</v>
      </c>
      <c r="F48">
        <v>161380</v>
      </c>
    </row>
    <row r="49" spans="1:6">
      <c r="A49" t="s">
        <v>424</v>
      </c>
      <c r="B49" t="s">
        <v>195</v>
      </c>
      <c r="C49" t="s">
        <v>195</v>
      </c>
      <c r="D49" t="s">
        <v>181</v>
      </c>
      <c r="E49">
        <v>193610</v>
      </c>
      <c r="F49">
        <v>231732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2.75"/>
  <cols>
    <col min="1" max="4" width="25.7109375" customWidth="1"/>
  </cols>
  <sheetData>
    <row r="1" spans="1:6">
      <c r="A1" t="s">
        <v>377</v>
      </c>
    </row>
    <row r="2" spans="1:6">
      <c r="F2">
        <v>31</v>
      </c>
    </row>
    <row r="3" spans="1:6">
      <c r="E3">
        <v>2018</v>
      </c>
      <c r="F3">
        <v>2017</v>
      </c>
    </row>
    <row r="4" spans="1:6">
      <c r="A4" t="s">
        <v>425</v>
      </c>
      <c r="B4" t="s">
        <v>426</v>
      </c>
      <c r="C4" t="s">
        <v>26</v>
      </c>
      <c r="D4" t="s">
        <v>426</v>
      </c>
      <c r="E4">
        <v>316519</v>
      </c>
      <c r="F4">
        <v>409474</v>
      </c>
    </row>
    <row r="5" spans="1:6">
      <c r="A5" t="s">
        <v>427</v>
      </c>
      <c r="B5" t="s">
        <v>27</v>
      </c>
      <c r="C5" t="s">
        <v>27</v>
      </c>
      <c r="D5" t="s">
        <v>426</v>
      </c>
      <c r="E5">
        <v>320146</v>
      </c>
      <c r="F5">
        <v>406478</v>
      </c>
    </row>
    <row r="6" spans="1:6">
      <c r="A6" t="s">
        <v>428</v>
      </c>
      <c r="B6" t="s">
        <v>32</v>
      </c>
      <c r="C6" t="s">
        <v>32</v>
      </c>
      <c r="D6" t="s">
        <v>426</v>
      </c>
      <c r="E6">
        <v>-3627</v>
      </c>
      <c r="F6">
        <v>2996</v>
      </c>
    </row>
    <row r="7" spans="1:6">
      <c r="A7" t="s">
        <v>429</v>
      </c>
      <c r="B7" t="s">
        <v>36</v>
      </c>
      <c r="C7" t="s">
        <v>36</v>
      </c>
      <c r="D7" t="s">
        <v>426</v>
      </c>
      <c r="E7">
        <v>29051</v>
      </c>
      <c r="F7">
        <v>32987</v>
      </c>
    </row>
    <row r="8" spans="1:6">
      <c r="A8" t="s">
        <v>430</v>
      </c>
      <c r="D8" t="s">
        <v>426</v>
      </c>
      <c r="E8">
        <v>-573</v>
      </c>
    </row>
    <row r="9" spans="1:6">
      <c r="A9" t="s">
        <v>431</v>
      </c>
      <c r="B9" t="s">
        <v>58</v>
      </c>
      <c r="C9" t="s">
        <v>58</v>
      </c>
      <c r="D9" t="s">
        <v>426</v>
      </c>
      <c r="F9">
        <v>1792</v>
      </c>
    </row>
    <row r="10" spans="1:6">
      <c r="A10" t="s">
        <v>432</v>
      </c>
      <c r="B10" t="s">
        <v>433</v>
      </c>
      <c r="C10" t="s">
        <v>46</v>
      </c>
      <c r="D10" t="s">
        <v>426</v>
      </c>
      <c r="E10">
        <v>-32105</v>
      </c>
      <c r="F10">
        <v>-31783</v>
      </c>
    </row>
    <row r="11" spans="1:6">
      <c r="A11" t="s">
        <v>434</v>
      </c>
      <c r="D11" t="s">
        <v>426</v>
      </c>
      <c r="E11">
        <v>-155</v>
      </c>
      <c r="F11">
        <v>-163</v>
      </c>
    </row>
    <row r="12" spans="1:6">
      <c r="A12" t="s">
        <v>435</v>
      </c>
      <c r="B12" t="s">
        <v>426</v>
      </c>
      <c r="C12" t="s">
        <v>26</v>
      </c>
      <c r="D12" t="s">
        <v>426</v>
      </c>
      <c r="E12">
        <v>1848</v>
      </c>
      <c r="F12">
        <v>539</v>
      </c>
    </row>
    <row r="13" spans="1:6">
      <c r="A13" t="s">
        <v>436</v>
      </c>
      <c r="B13" t="s">
        <v>437</v>
      </c>
      <c r="C13" t="s">
        <v>61</v>
      </c>
      <c r="D13" t="s">
        <v>426</v>
      </c>
      <c r="E13">
        <v>-30412</v>
      </c>
      <c r="F13">
        <v>-31407</v>
      </c>
    </row>
    <row r="14" spans="1:6">
      <c r="A14" t="s">
        <v>438</v>
      </c>
      <c r="B14" t="s">
        <v>62</v>
      </c>
      <c r="C14" t="s">
        <v>62</v>
      </c>
      <c r="D14" t="s">
        <v>426</v>
      </c>
      <c r="E14">
        <v>10169</v>
      </c>
      <c r="F14">
        <v>-8845</v>
      </c>
    </row>
    <row r="15" spans="1:6">
      <c r="A15" t="s">
        <v>439</v>
      </c>
      <c r="B15" t="s">
        <v>66</v>
      </c>
      <c r="C15" t="s">
        <v>66</v>
      </c>
      <c r="D15" t="s">
        <v>426</v>
      </c>
      <c r="E15">
        <v>-40581</v>
      </c>
      <c r="F15">
        <v>-22562</v>
      </c>
    </row>
    <row r="16" spans="1:6">
      <c r="A16" t="s">
        <v>440</v>
      </c>
      <c r="D16" t="s">
        <v>426</v>
      </c>
      <c r="E16">
        <v>-326</v>
      </c>
      <c r="F16">
        <v>-182</v>
      </c>
    </row>
    <row r="17" spans="1:6">
      <c r="A17" t="s">
        <v>441</v>
      </c>
      <c r="D17" t="s">
        <v>426</v>
      </c>
      <c r="E17">
        <v>-326</v>
      </c>
      <c r="F17">
        <v>-182</v>
      </c>
    </row>
    <row r="18" spans="1:6">
      <c r="A18" t="s">
        <v>442</v>
      </c>
      <c r="D18" t="s">
        <v>426</v>
      </c>
      <c r="E18">
        <v>12318861</v>
      </c>
      <c r="F18">
        <v>12285566</v>
      </c>
    </row>
    <row r="19" spans="1:6">
      <c r="A19" t="s">
        <v>443</v>
      </c>
      <c r="D19" t="s">
        <v>426</v>
      </c>
      <c r="E19">
        <v>12318861</v>
      </c>
      <c r="F19">
        <v>12285566</v>
      </c>
    </row>
    <row r="20" spans="1:6">
      <c r="A20" t="s">
        <v>374</v>
      </c>
      <c r="D20" t="s">
        <v>426</v>
      </c>
    </row>
    <row r="21" spans="1:6">
      <c r="A21" t="s">
        <v>375</v>
      </c>
      <c r="D21" t="s">
        <v>426</v>
      </c>
    </row>
    <row r="22" spans="1:6">
      <c r="A22" t="s">
        <v>444</v>
      </c>
      <c r="D22" t="s">
        <v>426</v>
      </c>
    </row>
    <row r="23" spans="1:6">
      <c r="A23" t="s">
        <v>445</v>
      </c>
      <c r="D23" t="s">
        <v>426</v>
      </c>
    </row>
    <row r="24" spans="1:6">
      <c r="D24" t="s">
        <v>426</v>
      </c>
      <c r="E24">
        <v>31</v>
      </c>
    </row>
    <row r="25" spans="1:6">
      <c r="D25" t="s">
        <v>426</v>
      </c>
      <c r="E25">
        <v>2018</v>
      </c>
      <c r="F25">
        <v>2017</v>
      </c>
    </row>
    <row r="26" spans="1:6">
      <c r="A26" t="s">
        <v>439</v>
      </c>
      <c r="B26" t="s">
        <v>66</v>
      </c>
      <c r="C26" t="s">
        <v>66</v>
      </c>
      <c r="D26" t="s">
        <v>426</v>
      </c>
      <c r="E26">
        <v>-40581</v>
      </c>
      <c r="F26">
        <v>-22562</v>
      </c>
    </row>
    <row r="27" spans="1:6">
      <c r="A27" t="s">
        <v>446</v>
      </c>
      <c r="B27" t="s">
        <v>447</v>
      </c>
      <c r="C27" t="s">
        <v>448</v>
      </c>
      <c r="D27" t="s">
        <v>426</v>
      </c>
    </row>
    <row r="28" spans="1:6">
      <c r="A28" t="s">
        <v>449</v>
      </c>
      <c r="D28" t="s">
        <v>426</v>
      </c>
      <c r="E28">
        <v>-597</v>
      </c>
      <c r="F28">
        <v>734</v>
      </c>
    </row>
    <row r="29" spans="1:6">
      <c r="A29" t="s">
        <v>450</v>
      </c>
      <c r="D29" t="s">
        <v>426</v>
      </c>
      <c r="E29">
        <v>-24</v>
      </c>
      <c r="F29">
        <v>-138</v>
      </c>
    </row>
    <row r="30" spans="1:6">
      <c r="A30" t="s">
        <v>451</v>
      </c>
      <c r="B30" t="s">
        <v>448</v>
      </c>
      <c r="C30" t="s">
        <v>448</v>
      </c>
      <c r="D30" t="s">
        <v>426</v>
      </c>
      <c r="E30">
        <v>-621</v>
      </c>
      <c r="F30">
        <v>596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452</v>
      </c>
    </row>
    <row r="4" spans="1:6">
      <c r="A4" t="s">
        <v>445</v>
      </c>
    </row>
    <row r="5" spans="1:6">
      <c r="E5">
        <v>31</v>
      </c>
    </row>
    <row r="6" spans="1:6">
      <c r="E6">
        <v>2018</v>
      </c>
      <c r="F6">
        <v>2017</v>
      </c>
    </row>
    <row r="7" spans="1:6">
      <c r="A7" t="s">
        <v>453</v>
      </c>
      <c r="B7" t="s">
        <v>231</v>
      </c>
      <c r="C7" t="s">
        <v>231</v>
      </c>
      <c r="D7" t="s">
        <v>454</v>
      </c>
    </row>
    <row r="8" spans="1:6">
      <c r="A8" t="s">
        <v>439</v>
      </c>
      <c r="B8" t="s">
        <v>232</v>
      </c>
      <c r="C8" t="s">
        <v>232</v>
      </c>
      <c r="D8" t="s">
        <v>454</v>
      </c>
      <c r="E8">
        <v>-40581</v>
      </c>
      <c r="F8">
        <v>-22562</v>
      </c>
    </row>
    <row r="9" spans="1:6">
      <c r="A9" t="s">
        <v>455</v>
      </c>
      <c r="B9" t="s">
        <v>258</v>
      </c>
      <c r="C9" t="s">
        <v>258</v>
      </c>
      <c r="D9" t="s">
        <v>454</v>
      </c>
    </row>
    <row r="10" spans="1:6">
      <c r="A10" t="s">
        <v>456</v>
      </c>
      <c r="B10" t="s">
        <v>291</v>
      </c>
      <c r="C10" t="s">
        <v>291</v>
      </c>
      <c r="D10" t="s">
        <v>457</v>
      </c>
      <c r="E10">
        <v>2655</v>
      </c>
    </row>
    <row r="11" spans="1:6">
      <c r="A11" t="s">
        <v>458</v>
      </c>
      <c r="B11" t="s">
        <v>236</v>
      </c>
      <c r="C11" t="s">
        <v>236</v>
      </c>
      <c r="D11" t="s">
        <v>454</v>
      </c>
      <c r="E11">
        <v>12017</v>
      </c>
      <c r="F11">
        <v>9366</v>
      </c>
    </row>
    <row r="12" spans="1:6">
      <c r="A12" t="s">
        <v>459</v>
      </c>
      <c r="D12" t="s">
        <v>454</v>
      </c>
      <c r="E12">
        <v>-2220</v>
      </c>
      <c r="F12">
        <v>-2219</v>
      </c>
    </row>
    <row r="13" spans="1:6">
      <c r="A13" t="s">
        <v>430</v>
      </c>
      <c r="D13" t="s">
        <v>454</v>
      </c>
      <c r="E13">
        <v>-573</v>
      </c>
    </row>
    <row r="14" spans="1:6">
      <c r="A14" t="s">
        <v>460</v>
      </c>
      <c r="B14" t="s">
        <v>269</v>
      </c>
      <c r="C14" t="s">
        <v>269</v>
      </c>
      <c r="D14" t="s">
        <v>454</v>
      </c>
      <c r="E14">
        <v>9969</v>
      </c>
      <c r="F14">
        <v>-6424</v>
      </c>
    </row>
    <row r="15" spans="1:6">
      <c r="A15" t="s">
        <v>461</v>
      </c>
      <c r="B15" t="s">
        <v>248</v>
      </c>
      <c r="C15" t="s">
        <v>248</v>
      </c>
      <c r="D15" t="s">
        <v>454</v>
      </c>
      <c r="E15">
        <v>3198</v>
      </c>
      <c r="F15">
        <v>1162</v>
      </c>
    </row>
    <row r="16" spans="1:6">
      <c r="A16" t="s">
        <v>462</v>
      </c>
      <c r="B16" t="s">
        <v>251</v>
      </c>
      <c r="C16" t="s">
        <v>251</v>
      </c>
      <c r="D16" t="s">
        <v>454</v>
      </c>
      <c r="E16">
        <v>269</v>
      </c>
      <c r="F16">
        <v>1957</v>
      </c>
    </row>
    <row r="17" spans="1:6">
      <c r="A17" t="s">
        <v>463</v>
      </c>
      <c r="B17" t="s">
        <v>251</v>
      </c>
      <c r="C17" t="s">
        <v>251</v>
      </c>
      <c r="D17" t="s">
        <v>454</v>
      </c>
    </row>
    <row r="18" spans="1:6">
      <c r="A18" t="s">
        <v>464</v>
      </c>
      <c r="B18" t="s">
        <v>265</v>
      </c>
      <c r="C18" t="s">
        <v>265</v>
      </c>
      <c r="D18" t="s">
        <v>454</v>
      </c>
      <c r="E18">
        <v>-10637</v>
      </c>
      <c r="F18">
        <v>16216</v>
      </c>
    </row>
    <row r="19" spans="1:6">
      <c r="A19" t="s">
        <v>465</v>
      </c>
      <c r="B19" t="s">
        <v>261</v>
      </c>
      <c r="C19" t="s">
        <v>261</v>
      </c>
      <c r="D19" t="s">
        <v>454</v>
      </c>
      <c r="E19">
        <v>-16311</v>
      </c>
      <c r="F19">
        <v>50639</v>
      </c>
    </row>
    <row r="20" spans="1:6">
      <c r="A20" t="s">
        <v>466</v>
      </c>
      <c r="B20" t="s">
        <v>276</v>
      </c>
      <c r="C20" t="s">
        <v>276</v>
      </c>
      <c r="D20" t="s">
        <v>454</v>
      </c>
      <c r="E20">
        <v>1728</v>
      </c>
      <c r="F20">
        <v>-3248</v>
      </c>
    </row>
    <row r="21" spans="1:6">
      <c r="A21" t="s">
        <v>396</v>
      </c>
      <c r="B21" t="s">
        <v>273</v>
      </c>
      <c r="C21" t="s">
        <v>273</v>
      </c>
      <c r="D21" t="s">
        <v>454</v>
      </c>
      <c r="E21">
        <v>10693</v>
      </c>
      <c r="F21">
        <v>-11170</v>
      </c>
    </row>
    <row r="22" spans="1:6">
      <c r="A22" t="s">
        <v>467</v>
      </c>
      <c r="D22" t="s">
        <v>454</v>
      </c>
      <c r="E22">
        <v>-165</v>
      </c>
      <c r="F22">
        <v>-1305</v>
      </c>
    </row>
    <row r="23" spans="1:6">
      <c r="A23" t="s">
        <v>468</v>
      </c>
      <c r="B23" t="s">
        <v>469</v>
      </c>
      <c r="C23" t="s">
        <v>247</v>
      </c>
      <c r="D23" t="s">
        <v>454</v>
      </c>
      <c r="E23">
        <v>657</v>
      </c>
      <c r="F23">
        <v>9623</v>
      </c>
    </row>
    <row r="24" spans="1:6">
      <c r="A24" t="s">
        <v>400</v>
      </c>
      <c r="D24" t="s">
        <v>454</v>
      </c>
      <c r="E24">
        <v>1247</v>
      </c>
      <c r="F24">
        <v>-262</v>
      </c>
    </row>
    <row r="25" spans="1:6">
      <c r="A25" t="s">
        <v>470</v>
      </c>
      <c r="B25" t="s">
        <v>277</v>
      </c>
      <c r="C25" t="s">
        <v>277</v>
      </c>
      <c r="D25" t="s">
        <v>454</v>
      </c>
      <c r="E25">
        <v>-2461</v>
      </c>
      <c r="F25">
        <v>-754</v>
      </c>
    </row>
    <row r="26" spans="1:6">
      <c r="A26" t="s">
        <v>471</v>
      </c>
      <c r="D26" t="s">
        <v>454</v>
      </c>
      <c r="E26">
        <v>-1129</v>
      </c>
      <c r="F26">
        <v>-678</v>
      </c>
    </row>
    <row r="27" spans="1:6">
      <c r="A27" t="s">
        <v>472</v>
      </c>
      <c r="B27" t="s">
        <v>285</v>
      </c>
      <c r="C27" t="s">
        <v>285</v>
      </c>
      <c r="D27" t="s">
        <v>454</v>
      </c>
      <c r="E27">
        <v>-31644</v>
      </c>
      <c r="F27">
        <v>40341</v>
      </c>
    </row>
    <row r="28" spans="1:6">
      <c r="A28" t="s">
        <v>473</v>
      </c>
      <c r="B28" t="s">
        <v>286</v>
      </c>
      <c r="C28" t="s">
        <v>286</v>
      </c>
      <c r="D28" t="s">
        <v>457</v>
      </c>
    </row>
    <row r="29" spans="1:6">
      <c r="A29" t="s">
        <v>474</v>
      </c>
      <c r="D29" t="s">
        <v>454</v>
      </c>
      <c r="E29">
        <v>-8312</v>
      </c>
      <c r="F29">
        <v>-9966</v>
      </c>
    </row>
    <row r="30" spans="1:6">
      <c r="A30" t="s">
        <v>475</v>
      </c>
      <c r="D30" t="s">
        <v>454</v>
      </c>
      <c r="E30">
        <v>9080</v>
      </c>
      <c r="F30">
        <v>6856</v>
      </c>
    </row>
    <row r="31" spans="1:6">
      <c r="A31" t="s">
        <v>476</v>
      </c>
      <c r="B31" t="s">
        <v>290</v>
      </c>
      <c r="C31" t="s">
        <v>290</v>
      </c>
      <c r="D31" t="s">
        <v>457</v>
      </c>
      <c r="E31">
        <v>-111356</v>
      </c>
      <c r="F31">
        <v>-85821</v>
      </c>
    </row>
    <row r="32" spans="1:6">
      <c r="A32" t="s">
        <v>477</v>
      </c>
      <c r="B32" t="s">
        <v>291</v>
      </c>
      <c r="C32" t="s">
        <v>291</v>
      </c>
      <c r="D32" t="s">
        <v>457</v>
      </c>
      <c r="E32">
        <v>136716</v>
      </c>
      <c r="F32">
        <v>43080</v>
      </c>
    </row>
    <row r="33" spans="1:6">
      <c r="A33" t="s">
        <v>478</v>
      </c>
      <c r="D33" t="s">
        <v>457</v>
      </c>
      <c r="E33">
        <v>-37347</v>
      </c>
    </row>
    <row r="34" spans="1:6">
      <c r="A34" t="s">
        <v>479</v>
      </c>
      <c r="B34" t="s">
        <v>287</v>
      </c>
      <c r="C34" t="s">
        <v>287</v>
      </c>
      <c r="D34" t="s">
        <v>457</v>
      </c>
      <c r="E34">
        <v>-2185</v>
      </c>
      <c r="F34">
        <v>-967</v>
      </c>
    </row>
    <row r="35" spans="1:6">
      <c r="A35" t="s">
        <v>480</v>
      </c>
      <c r="B35" t="s">
        <v>288</v>
      </c>
      <c r="C35" t="s">
        <v>288</v>
      </c>
      <c r="D35" t="s">
        <v>457</v>
      </c>
      <c r="E35">
        <v>2458</v>
      </c>
      <c r="F35">
        <v>119</v>
      </c>
    </row>
    <row r="36" spans="1:6">
      <c r="A36" t="s">
        <v>481</v>
      </c>
      <c r="D36" t="s">
        <v>457</v>
      </c>
      <c r="F36">
        <v>1410</v>
      </c>
    </row>
    <row r="37" spans="1:6">
      <c r="A37" t="s">
        <v>482</v>
      </c>
      <c r="B37" t="s">
        <v>296</v>
      </c>
      <c r="C37" t="s">
        <v>296</v>
      </c>
      <c r="D37" t="s">
        <v>457</v>
      </c>
      <c r="E37">
        <v>-10946</v>
      </c>
      <c r="F37">
        <v>-45289</v>
      </c>
    </row>
    <row r="38" spans="1:6">
      <c r="A38" t="s">
        <v>483</v>
      </c>
      <c r="B38" t="s">
        <v>297</v>
      </c>
      <c r="C38" t="s">
        <v>297</v>
      </c>
      <c r="D38" t="s">
        <v>484</v>
      </c>
    </row>
    <row r="39" spans="1:6">
      <c r="A39" t="s">
        <v>485</v>
      </c>
      <c r="D39" t="s">
        <v>484</v>
      </c>
      <c r="E39">
        <v>-118</v>
      </c>
      <c r="F39">
        <v>-23</v>
      </c>
    </row>
    <row r="40" spans="1:6">
      <c r="A40" t="s">
        <v>486</v>
      </c>
      <c r="B40" t="s">
        <v>487</v>
      </c>
      <c r="C40" t="s">
        <v>307</v>
      </c>
      <c r="D40" t="s">
        <v>484</v>
      </c>
      <c r="F40">
        <v>-3351</v>
      </c>
    </row>
    <row r="41" spans="1:6">
      <c r="A41" t="s">
        <v>488</v>
      </c>
      <c r="B41" t="s">
        <v>489</v>
      </c>
      <c r="C41" t="s">
        <v>489</v>
      </c>
      <c r="D41" t="s">
        <v>484</v>
      </c>
      <c r="E41">
        <v>-10</v>
      </c>
    </row>
    <row r="42" spans="1:6">
      <c r="A42" t="s">
        <v>490</v>
      </c>
      <c r="B42" t="s">
        <v>311</v>
      </c>
      <c r="C42" t="s">
        <v>311</v>
      </c>
      <c r="D42" t="s">
        <v>484</v>
      </c>
      <c r="E42">
        <v>-128</v>
      </c>
      <c r="F42">
        <v>-3374</v>
      </c>
    </row>
    <row r="43" spans="1:6">
      <c r="A43" t="s">
        <v>491</v>
      </c>
      <c r="B43" t="s">
        <v>314</v>
      </c>
      <c r="C43" t="s">
        <v>314</v>
      </c>
      <c r="D43" t="s">
        <v>484</v>
      </c>
      <c r="E43">
        <v>-42718</v>
      </c>
      <c r="F43">
        <v>-8322</v>
      </c>
    </row>
    <row r="44" spans="1:6">
      <c r="A44" t="s">
        <v>492</v>
      </c>
      <c r="B44" t="s">
        <v>493</v>
      </c>
      <c r="C44" t="s">
        <v>315</v>
      </c>
      <c r="D44" t="s">
        <v>484</v>
      </c>
      <c r="E44">
        <v>87788</v>
      </c>
      <c r="F44">
        <v>96110</v>
      </c>
    </row>
    <row r="45" spans="1:6">
      <c r="A45" t="s">
        <v>494</v>
      </c>
      <c r="B45" t="s">
        <v>316</v>
      </c>
      <c r="C45" t="s">
        <v>316</v>
      </c>
      <c r="D45" t="s">
        <v>484</v>
      </c>
      <c r="E45">
        <v>45070</v>
      </c>
      <c r="F45">
        <v>87788</v>
      </c>
    </row>
    <row r="46" spans="1:6">
      <c r="A46" t="s">
        <v>495</v>
      </c>
      <c r="D46" t="s">
        <v>484</v>
      </c>
    </row>
    <row r="47" spans="1:6">
      <c r="A47" t="s">
        <v>496</v>
      </c>
      <c r="B47" t="s">
        <v>243</v>
      </c>
      <c r="C47" t="s">
        <v>243</v>
      </c>
      <c r="D47" t="s">
        <v>454</v>
      </c>
      <c r="E47">
        <v>68</v>
      </c>
      <c r="F47">
        <v>72</v>
      </c>
    </row>
    <row r="48" spans="1:6">
      <c r="A48" t="s">
        <v>497</v>
      </c>
      <c r="B48" t="s">
        <v>292</v>
      </c>
      <c r="C48" t="s">
        <v>292</v>
      </c>
      <c r="D48" t="s">
        <v>457</v>
      </c>
      <c r="E48">
        <v>599</v>
      </c>
      <c r="F48">
        <v>11929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A0316E-1A3A-46AB-882E-E39CF0C38D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AC6B02-A922-4CE1-B071-31FB1CAAA5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7DBC82-12FC-445B-85E6-F6814B2C19C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2021-11-01T04:45:06Z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