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GroundTruth\PDFs &amp; Excels\"/>
    </mc:Choice>
  </mc:AlternateContent>
  <bookViews>
    <workbookView xWindow="0" yWindow="0" windowWidth="11700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10" i="1" l="1"/>
  <c r="G10" i="1" s="1"/>
  <c r="F210" i="1"/>
  <c r="F10" i="1" s="1"/>
  <c r="G184" i="1"/>
  <c r="G189" i="1" s="1"/>
  <c r="G9" i="1" s="1"/>
  <c r="G384" i="1" s="1"/>
  <c r="F184" i="1"/>
  <c r="F189" i="1" s="1"/>
  <c r="F9" i="1" s="1"/>
  <c r="F113" i="1"/>
  <c r="G113" i="1"/>
  <c r="G89" i="1"/>
  <c r="F89" i="1"/>
  <c r="G36" i="1"/>
  <c r="G43" i="1" s="1"/>
  <c r="F36" i="1"/>
  <c r="G24" i="1"/>
  <c r="G30" i="1" s="1"/>
  <c r="G369" i="1" s="1"/>
  <c r="F24" i="1"/>
  <c r="F30" i="1" s="1"/>
  <c r="F369" i="1" s="1"/>
  <c r="G432" i="1"/>
  <c r="G433" i="1" s="1"/>
  <c r="F432" i="1"/>
  <c r="F433" i="1" s="1"/>
  <c r="G418" i="1"/>
  <c r="F418" i="1"/>
  <c r="G417" i="1"/>
  <c r="F417" i="1"/>
  <c r="G397" i="1"/>
  <c r="G409" i="1" s="1"/>
  <c r="G410" i="1" s="1"/>
  <c r="F397" i="1"/>
  <c r="F409" i="1" s="1"/>
  <c r="F410" i="1" s="1"/>
  <c r="N382" i="1"/>
  <c r="O381" i="1"/>
  <c r="N381" i="1"/>
  <c r="M381" i="1"/>
  <c r="L381" i="1"/>
  <c r="K381" i="1"/>
  <c r="J381" i="1"/>
  <c r="F381" i="1"/>
  <c r="O375" i="1"/>
  <c r="N375" i="1"/>
  <c r="M375" i="1"/>
  <c r="L375" i="1"/>
  <c r="K375" i="1"/>
  <c r="J375" i="1"/>
  <c r="F375" i="1"/>
  <c r="L371" i="1"/>
  <c r="N370" i="1"/>
  <c r="J369" i="1"/>
  <c r="H369" i="1"/>
  <c r="L368" i="1"/>
  <c r="N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G297" i="1" s="1"/>
  <c r="G319" i="1" s="1"/>
  <c r="O227" i="1"/>
  <c r="N227" i="1"/>
  <c r="M227" i="1"/>
  <c r="L227" i="1"/>
  <c r="K227" i="1"/>
  <c r="J227" i="1"/>
  <c r="I227" i="1"/>
  <c r="H227" i="1"/>
  <c r="G227" i="1"/>
  <c r="F227" i="1"/>
  <c r="O210" i="1"/>
  <c r="N210" i="1"/>
  <c r="M210" i="1"/>
  <c r="L210" i="1"/>
  <c r="K210" i="1"/>
  <c r="J210" i="1"/>
  <c r="I210" i="1"/>
  <c r="H210" i="1"/>
  <c r="O189" i="1"/>
  <c r="N189" i="1"/>
  <c r="M189" i="1"/>
  <c r="L189" i="1"/>
  <c r="K189" i="1"/>
  <c r="J189" i="1"/>
  <c r="I189" i="1"/>
  <c r="H189" i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G161" i="1" s="1"/>
  <c r="G8" i="1" s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F98" i="1"/>
  <c r="F100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3" i="1" s="1"/>
  <c r="K71" i="1"/>
  <c r="K373" i="1" s="1"/>
  <c r="J71" i="1"/>
  <c r="J373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8" i="1" s="1"/>
  <c r="I44" i="1"/>
  <c r="I370" i="1" s="1"/>
  <c r="H44" i="1"/>
  <c r="H370" i="1" s="1"/>
  <c r="O43" i="1"/>
  <c r="N43" i="1"/>
  <c r="M43" i="1"/>
  <c r="L43" i="1"/>
  <c r="K43" i="1"/>
  <c r="J43" i="1"/>
  <c r="I43" i="1"/>
  <c r="H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I30" i="1"/>
  <c r="I369" i="1" s="1"/>
  <c r="H30" i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M12" i="1"/>
  <c r="M366" i="1" s="1"/>
  <c r="L12" i="1"/>
  <c r="L376" i="1" s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L377" i="1" s="1"/>
  <c r="K11" i="1"/>
  <c r="J11" i="1"/>
  <c r="I11" i="1"/>
  <c r="H11" i="1"/>
  <c r="G11" i="1"/>
  <c r="F11" i="1"/>
  <c r="O10" i="1"/>
  <c r="N10" i="1"/>
  <c r="N376" i="1" s="1"/>
  <c r="M10" i="1"/>
  <c r="L10" i="1"/>
  <c r="K10" i="1"/>
  <c r="J10" i="1"/>
  <c r="I10" i="1"/>
  <c r="H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M371" i="1" s="1"/>
  <c r="L6" i="1"/>
  <c r="K6" i="1"/>
  <c r="K371" i="1" s="1"/>
  <c r="J6" i="1"/>
  <c r="J371" i="1" s="1"/>
  <c r="I6" i="1"/>
  <c r="I371" i="1" s="1"/>
  <c r="H6" i="1"/>
  <c r="H365" i="1" s="1"/>
  <c r="O5" i="1"/>
  <c r="N5" i="1"/>
  <c r="M5" i="1"/>
  <c r="L5" i="1"/>
  <c r="K5" i="1"/>
  <c r="J5" i="1"/>
  <c r="I5" i="1"/>
  <c r="I368" i="1" s="1"/>
  <c r="H5" i="1"/>
  <c r="H375" i="1" s="1"/>
  <c r="G5" i="1"/>
  <c r="G368" i="1" s="1"/>
  <c r="F5" i="1"/>
  <c r="F368" i="1" s="1"/>
  <c r="I377" i="1" l="1"/>
  <c r="G128" i="1"/>
  <c r="G7" i="1" s="1"/>
  <c r="G12" i="1" s="1"/>
  <c r="G376" i="1" s="1"/>
  <c r="F161" i="1"/>
  <c r="F8" i="1" s="1"/>
  <c r="F128" i="1"/>
  <c r="F7" i="1" s="1"/>
  <c r="F12" i="1" s="1"/>
  <c r="H373" i="1"/>
  <c r="F364" i="1"/>
  <c r="F384" i="1"/>
  <c r="F13" i="1"/>
  <c r="F377" i="1"/>
  <c r="F353" i="1"/>
  <c r="F355" i="1" s="1"/>
  <c r="F357" i="1" s="1"/>
  <c r="F385" i="1"/>
  <c r="F382" i="1"/>
  <c r="F383" i="1"/>
  <c r="G383" i="1"/>
  <c r="G382" i="1"/>
  <c r="G326" i="1"/>
  <c r="L366" i="1"/>
  <c r="J368" i="1"/>
  <c r="J372" i="1"/>
  <c r="J377" i="1"/>
  <c r="H378" i="1"/>
  <c r="L382" i="1"/>
  <c r="J383" i="1"/>
  <c r="H384" i="1"/>
  <c r="K368" i="1"/>
  <c r="O370" i="1"/>
  <c r="K372" i="1"/>
  <c r="I373" i="1"/>
  <c r="G375" i="1"/>
  <c r="M376" i="1"/>
  <c r="K377" i="1"/>
  <c r="I378" i="1"/>
  <c r="G381" i="1"/>
  <c r="M382" i="1"/>
  <c r="K383" i="1"/>
  <c r="I384" i="1"/>
  <c r="L372" i="1"/>
  <c r="J384" i="1"/>
  <c r="I365" i="1"/>
  <c r="M368" i="1"/>
  <c r="M372" i="1"/>
  <c r="I375" i="1"/>
  <c r="O376" i="1"/>
  <c r="M377" i="1"/>
  <c r="K378" i="1"/>
  <c r="I381" i="1"/>
  <c r="O382" i="1"/>
  <c r="K384" i="1"/>
  <c r="F363" i="1"/>
  <c r="N368" i="1"/>
  <c r="J370" i="1"/>
  <c r="H371" i="1"/>
  <c r="N372" i="1"/>
  <c r="H376" i="1"/>
  <c r="N377" i="1"/>
  <c r="L378" i="1"/>
  <c r="H382" i="1"/>
  <c r="G363" i="1"/>
  <c r="O368" i="1"/>
  <c r="O372" i="1"/>
  <c r="I376" i="1"/>
  <c r="G377" i="1"/>
  <c r="O377" i="1"/>
  <c r="M378" i="1"/>
  <c r="I382" i="1"/>
  <c r="H381" i="1"/>
  <c r="F44" i="1"/>
  <c r="H363" i="1"/>
  <c r="H368" i="1"/>
  <c r="G13" i="1"/>
  <c r="G44" i="1"/>
  <c r="I363" i="1"/>
  <c r="G366" i="1" l="1"/>
  <c r="G14" i="1"/>
  <c r="F366" i="1"/>
  <c r="F376" i="1"/>
  <c r="F14" i="1"/>
  <c r="G378" i="1"/>
  <c r="G370" i="1"/>
  <c r="G59" i="1"/>
  <c r="G67" i="1" s="1"/>
  <c r="G71" i="1" s="1"/>
  <c r="G353" i="1"/>
  <c r="G355" i="1" s="1"/>
  <c r="G357" i="1" s="1"/>
  <c r="G385" i="1"/>
  <c r="F378" i="1"/>
  <c r="F370" i="1"/>
  <c r="F59" i="1"/>
  <c r="F67" i="1" s="1"/>
  <c r="F71" i="1" s="1"/>
  <c r="F373" i="1" l="1"/>
  <c r="F83" i="1"/>
  <c r="F372" i="1"/>
  <c r="F6" i="1"/>
  <c r="G373" i="1"/>
  <c r="G83" i="1"/>
  <c r="G372" i="1"/>
  <c r="G6" i="1"/>
  <c r="G371" i="1" l="1"/>
  <c r="G365" i="1"/>
  <c r="F371" i="1"/>
  <c r="F365" i="1"/>
</calcChain>
</file>

<file path=xl/sharedStrings.xml><?xml version="1.0" encoding="utf-8"?>
<sst xmlns="http://schemas.openxmlformats.org/spreadsheetml/2006/main" count="871" uniqueCount="530">
  <si>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</si>
  <si>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</si>
  <si>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</si>
  <si>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</si>
  <si>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</si>
  <si>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</si>
  <si>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</si>
  <si>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</si>
  <si>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</si>
  <si>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</si>
  <si>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</si>
  <si>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</si>
  <si>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</si>
  <si>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</si>
  <si>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</si>
  <si>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</si>
  <si>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</si>
  <si>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</si>
  <si>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</si>
  <si>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</si>
  <si>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</si>
  <si>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</si>
  <si>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</si>
  <si>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</si>
  <si>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</si>
  <si>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</si>
  <si>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</si>
  <si>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</si>
  <si>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</si>
  <si>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</si>
  <si>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</si>
  <si>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</si>
  <si>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</si>
  <si>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</si>
  <si>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</si>
  <si>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</si>
  <si>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</si>
  <si>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</si>
  <si>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</si>
  <si>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</si>
  <si>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</si>
  <si>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</si>
  <si>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</si>
  <si>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</si>
  <si>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</si>
  <si>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</si>
  <si>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</si>
  <si>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</si>
  <si>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</si>
  <si>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</si>
  <si>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</si>
  <si>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</si>
  <si>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</si>
  <si>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</si>
  <si>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</si>
  <si>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</si>
  <si>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</si>
  <si>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</si>
  <si>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</si>
  <si>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</si>
  <si>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</si>
  <si>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</si>
  <si>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</si>
  <si>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</si>
  <si>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</si>
  <si>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</si>
  <si>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</si>
  <si>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</si>
  <si>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</si>
  <si>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</si>
  <si>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</si>
  <si>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</si>
  <si>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</si>
  <si>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</si>
  <si>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</si>
  <si>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</si>
  <si>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</si>
  <si>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</si>
  <si>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</si>
  <si>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</si>
  <si>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</si>
  <si>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</si>
  <si>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</si>
  <si>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</si>
  <si>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</si>
  <si>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</si>
  <si>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</si>
  <si>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</si>
  <si>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</si>
  <si>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</si>
  <si>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</si>
  <si>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</si>
  <si>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</si>
  <si>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</si>
  <si>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</si>
  <si>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</si>
  <si>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</si>
  <si>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</si>
  <si>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</si>
  <si>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</si>
  <si>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</si>
  <si>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</si>
  <si>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</si>
  <si>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</si>
  <si>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</si>
  <si>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</si>
  <si>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</si>
  <si>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</si>
  <si>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</si>
  <si>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</si>
  <si>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</si>
  <si>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</si>
  <si>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</si>
  <si>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</si>
  <si>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</si>
  <si>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</si>
  <si>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</si>
  <si>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</si>
  <si>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</si>
  <si>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</si>
  <si>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</si>
  <si>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</si>
  <si>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</si>
  <si>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</si>
  <si>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</si>
  <si>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</si>
  <si>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</si>
  <si>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</si>
  <si>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</si>
  <si>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</si>
  <si>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</si>
  <si>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</si>
  <si>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</si>
  <si>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</si>
  <si>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</si>
  <si>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</si>
  <si>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</si>
  <si>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</si>
  <si>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</si>
  <si>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</si>
  <si>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</si>
  <si>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</si>
  <si>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</si>
  <si>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</si>
  <si>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</si>
  <si>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</si>
  <si>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</si>
  <si>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</si>
  <si>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</si>
  <si>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</si>
  <si>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</si>
  <si>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</si>
  <si>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</si>
  <si>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</si>
  <si>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</si>
  <si>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</si>
  <si>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</si>
  <si>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</si>
  <si>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</si>
  <si>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</si>
  <si>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</si>
  <si>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</si>
  <si>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</si>
  <si>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</si>
  <si>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</si>
  <si>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</si>
  <si>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</si>
  <si>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</si>
  <si>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</si>
  <si>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</si>
  <si>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</si>
  <si>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</si>
  <si>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</si>
  <si>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</si>
  <si>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</si>
  <si>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</si>
  <si>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</si>
  <si>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</si>
  <si>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</si>
  <si>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</si>
  <si>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</si>
  <si>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</si>
  <si>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</si>
  <si>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</si>
  <si>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</si>
  <si>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</si>
  <si>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</si>
  <si>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</si>
  <si>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</si>
  <si>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</si>
  <si>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</si>
  <si>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</si>
  <si>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</si>
  <si>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</si>
  <si>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</si>
  <si>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</si>
  <si>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</si>
  <si>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</si>
  <si>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</si>
  <si>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</si>
  <si>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</si>
  <si>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</si>
  <si>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</si>
  <si>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</si>
  <si>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</si>
  <si>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</si>
  <si>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</si>
  <si>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</si>
  <si>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</si>
  <si>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</si>
  <si>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</si>
  <si>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</si>
  <si>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</si>
  <si>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</si>
  <si>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</si>
  <si>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</si>
  <si>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</si>
  <si>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</si>
  <si>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</si>
  <si>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</si>
  <si>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</si>
  <si>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</si>
  <si>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</si>
  <si>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</si>
  <si>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</si>
  <si>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</si>
  <si>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</si>
  <si>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</si>
  <si>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</si>
  <si>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</si>
  <si>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</si>
  <si>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</si>
  <si>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</si>
  <si>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</si>
  <si>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</si>
  <si>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</si>
  <si>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</si>
  <si>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</si>
  <si>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</si>
  <si>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</si>
  <si>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</si>
  <si>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</si>
  <si>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</si>
  <si>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</si>
  <si>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</si>
  <si>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</si>
  <si>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</si>
  <si>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</si>
  <si>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</si>
  <si>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</si>
  <si>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</si>
  <si>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</si>
  <si>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</si>
  <si>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</si>
  <si>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</si>
  <si>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</si>
  <si>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</si>
  <si>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</si>
  <si>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</si>
  <si>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</si>
  <si>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</si>
  <si>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</si>
  <si>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</si>
  <si>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</si>
  <si>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</si>
  <si>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</si>
  <si>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</si>
  <si>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</si>
  <si>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</si>
  <si>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</si>
  <si>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</si>
  <si>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</si>
  <si>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</si>
  <si>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</si>
  <si>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</si>
  <si>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</si>
  <si>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</si>
  <si>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</si>
  <si>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</si>
  <si>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</si>
  <si>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</si>
  <si>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</si>
  <si>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</si>
  <si>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</si>
  <si>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</si>
  <si>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</si>
  <si>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</si>
  <si>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</si>
  <si>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</si>
  <si>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</si>
  <si>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</si>
  <si>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</si>
  <si>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</si>
  <si>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</si>
  <si>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</si>
  <si>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</si>
  <si>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</si>
  <si>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</si>
  <si>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</si>
  <si>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</si>
  <si>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</si>
  <si>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</si>
  <si>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</si>
  <si>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</si>
  <si>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</si>
  <si>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</si>
  <si>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</si>
  <si>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</si>
  <si>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</si>
  <si>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</si>
  <si>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</si>
  <si>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</si>
  <si>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</si>
  <si>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</si>
  <si>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</si>
  <si>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</si>
  <si>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</si>
  <si>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</si>
  <si>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</si>
  <si>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</si>
  <si>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</si>
  <si>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</si>
  <si>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</si>
  <si>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</si>
  <si>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</si>
  <si>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</si>
  <si>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</si>
  <si>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</si>
  <si>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</si>
  <si>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</si>
  <si>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</si>
  <si>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</si>
  <si>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</si>
  <si>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</si>
  <si>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</si>
  <si>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</si>
  <si>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</si>
  <si>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</si>
  <si>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</si>
  <si>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</si>
  <si>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</si>
  <si>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</si>
  <si>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</si>
  <si>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</si>
  <si>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</si>
  <si>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</si>
  <si>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</si>
  <si>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</si>
  <si>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</si>
  <si>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</si>
  <si>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</si>
  <si>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</si>
  <si>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</si>
  <si>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</si>
  <si>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</si>
  <si>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</si>
  <si>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</si>
  <si>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</si>
  <si>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</si>
  <si>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</si>
  <si>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</si>
  <si>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</si>
  <si>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</si>
  <si>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</si>
  <si>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</si>
  <si>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</si>
  <si>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</si>
  <si>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</si>
  <si>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</si>
  <si>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</si>
  <si>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</si>
  <si>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</si>
  <si>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</si>
  <si>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</si>
  <si>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(amounts in thousands, except share and per share data)</t>
  </si>
  <si>
    <t>Assets</t>
  </si>
  <si>
    <t>Real estate investments, net</t>
  </si>
  <si>
    <t>Land rights, net</t>
  </si>
  <si>
    <t>Property and equipment, used in operations, net</t>
  </si>
  <si>
    <t>Property and Equipment</t>
  </si>
  <si>
    <t>Mortgage loans receivable</t>
  </si>
  <si>
    <t>Investment in direct financing lease, net</t>
  </si>
  <si>
    <t>Cash and cash equivalents</t>
  </si>
  <si>
    <t>Goodwill</t>
  </si>
  <si>
    <t>Other intangible assets</t>
  </si>
  <si>
    <t>Other Intangibles</t>
  </si>
  <si>
    <t>Loan receivable</t>
  </si>
  <si>
    <t>Deferred tax assets</t>
  </si>
  <si>
    <t>Other assets</t>
  </si>
  <si>
    <t>Total assets</t>
  </si>
  <si>
    <t>Liabilities</t>
  </si>
  <si>
    <t>Accounts payable</t>
  </si>
  <si>
    <t>Accruals</t>
  </si>
  <si>
    <t>Accrued interest</t>
  </si>
  <si>
    <t>Accrued salaries and wages</t>
  </si>
  <si>
    <t>Gaming, property, and other taxes</t>
  </si>
  <si>
    <t>Long-term debt, net of unamortized debt issuance costs, bond premiums and original issuance discounts</t>
  </si>
  <si>
    <t>Deferred rental revenue</t>
  </si>
  <si>
    <t>Deferred tax liabilities</t>
  </si>
  <si>
    <t>Other liabilities</t>
  </si>
  <si>
    <t>Total liabilities</t>
  </si>
  <si>
    <t>Commitments and Contingencies (Note 11)</t>
  </si>
  <si>
    <t>Shareholders equity</t>
  </si>
  <si>
    <t>Preferred stock ($.01 par value, 50,000,000 shares authorized, no shares issued or outstanding at December 31,</t>
  </si>
  <si>
    <t>2018 and December 31, 2017)</t>
  </si>
  <si>
    <t>Common stock ($.01 par value, 500,000,000 shares authorized, 214,211,932 and 212,717,549 shares issued and outstanding at December 31, 2018 and December 31, 2017, respectively)</t>
  </si>
  <si>
    <t>Additional paid-in capital</t>
  </si>
  <si>
    <t>Accumulated deficit</t>
  </si>
  <si>
    <t>Total shareholders equity</t>
  </si>
  <si>
    <t>Gaming and Leisure Properties, Inc. and Subsidiaries</t>
  </si>
  <si>
    <t>Consolidated Statements of Income</t>
  </si>
  <si>
    <t>(in thousands, except per share data)</t>
  </si>
  <si>
    <t>Year ended December 31,</t>
  </si>
  <si>
    <t>Revenues</t>
  </si>
  <si>
    <t>Revenue</t>
  </si>
  <si>
    <t>Rental income</t>
  </si>
  <si>
    <t>Net revenue</t>
  </si>
  <si>
    <t>Income from direct financing lease</t>
  </si>
  <si>
    <t>Interest income from mortgaged real estate</t>
  </si>
  <si>
    <t>Real estate taxes paid by tenants</t>
  </si>
  <si>
    <t>Total income from real estate</t>
  </si>
  <si>
    <t>Gaming, food, beverage and other</t>
  </si>
  <si>
    <t>Total revenues</t>
  </si>
  <si>
    <t>Operating expenses</t>
  </si>
  <si>
    <t>Real estate taxes</t>
  </si>
  <si>
    <t>Land rights and ground lease expense</t>
  </si>
  <si>
    <t>General and administrative</t>
  </si>
  <si>
    <t>Goodwill impairment charges</t>
  </si>
  <si>
    <t>Total operating expenses</t>
  </si>
  <si>
    <t>Income from operations</t>
  </si>
  <si>
    <t>Other income (expenses)</t>
  </si>
  <si>
    <t>Interest expense</t>
  </si>
  <si>
    <t>Interest income</t>
  </si>
  <si>
    <t>Losses on debt extinguishment</t>
  </si>
  <si>
    <t>Other Income - net</t>
  </si>
  <si>
    <t>Total other expenses</t>
  </si>
  <si>
    <t>Income before income taxes</t>
  </si>
  <si>
    <t>Profit before Zakat</t>
  </si>
  <si>
    <t>Income tax expense</t>
  </si>
  <si>
    <t>Net income</t>
  </si>
  <si>
    <t>Earnings per common share:</t>
  </si>
  <si>
    <t>Basic earnings per common share</t>
  </si>
  <si>
    <t>Operating activities</t>
  </si>
  <si>
    <t>Operating Activities</t>
  </si>
  <si>
    <t>Adjustments to reconcile net income to net cash provided by operating activities:</t>
  </si>
  <si>
    <t>Depreciation and amortization</t>
  </si>
  <si>
    <t>Amortization of debt issuance costs, bond premiums and original issuance discounts</t>
  </si>
  <si>
    <t>Losses (gains) on dispositions of property</t>
  </si>
  <si>
    <t>Deferred income taxes</t>
  </si>
  <si>
    <t>Stock-based compensation</t>
  </si>
  <si>
    <t>Straight-line rent adjustments</t>
  </si>
  <si>
    <t>(Increase) decrease,</t>
  </si>
  <si>
    <t>Prepaid expenses and other assets</t>
  </si>
  <si>
    <t>(Decrease), increase</t>
  </si>
  <si>
    <t>Gaming, property and other taxes</t>
  </si>
  <si>
    <t>Net cash provided by operating activities</t>
  </si>
  <si>
    <t>Investing activities</t>
  </si>
  <si>
    <t>Investing Activities</t>
  </si>
  <si>
    <t>Capital project expenditures</t>
  </si>
  <si>
    <t>Capital maintenance expenditures</t>
  </si>
  <si>
    <t>Proceeds from sale of property and equipment</t>
  </si>
  <si>
    <t>Principal payments on loan receivable</t>
  </si>
  <si>
    <t>Financing Activities</t>
  </si>
  <si>
    <t>Acquisition of real estate assets</t>
  </si>
  <si>
    <t>Originations of mortgage loans receivable</t>
  </si>
  <si>
    <t>Collections of principal payments on investment in direct financing lease</t>
  </si>
  <si>
    <t>Net cash (used in) provided by investing activities</t>
  </si>
  <si>
    <t>Financing activities</t>
  </si>
  <si>
    <t>Dividends paid</t>
  </si>
  <si>
    <t xml:space="preserve">Dividend paid to shareholders to parent on minority interests </t>
  </si>
  <si>
    <t>Proceeds from exercise of options, net of taxes paid related to shares withheld for tax purposes on restricted stock award vestings</t>
  </si>
  <si>
    <t>Proceeds from issuance of common stock, net of issuance costs</t>
  </si>
  <si>
    <t>Proceeds from issuance of long-term debt</t>
  </si>
  <si>
    <t>Financing costs</t>
  </si>
  <si>
    <t>Repayments of long-term debt</t>
  </si>
  <si>
    <t>Premium and related costs paid on tender of senior unsecured notes</t>
  </si>
  <si>
    <t>Net cash provided by (used in) financing activities</t>
  </si>
  <si>
    <t>Net decrease in cash and cash equivalents</t>
  </si>
  <si>
    <t>Cash and cash equivalents at beginning of period</t>
  </si>
  <si>
    <t>Cash and cash equivalents at end of period</t>
  </si>
  <si>
    <t>Original Line Item in the pdf (L-0)</t>
  </si>
  <si>
    <t>Line item in the accounts Template into which Original line item is mapped (L-2)</t>
  </si>
  <si>
    <t>Sign</t>
  </si>
  <si>
    <t xml:space="preserve">Person mapping </t>
  </si>
  <si>
    <t>turnover</t>
  </si>
  <si>
    <t>Niyoshi Aithal</t>
  </si>
  <si>
    <t>impairment</t>
  </si>
  <si>
    <t>other operating expenses</t>
  </si>
  <si>
    <t>land and buildings</t>
  </si>
  <si>
    <t>property, plant and equipment</t>
  </si>
  <si>
    <t>construction in progress</t>
  </si>
  <si>
    <t>accumulated depreciation and amortisation</t>
  </si>
  <si>
    <t>due to employee</t>
  </si>
  <si>
    <t>changed value</t>
  </si>
  <si>
    <t>rental income</t>
  </si>
  <si>
    <t>income from direct financing lease</t>
  </si>
  <si>
    <t>interest income from mortgaged real estate</t>
  </si>
  <si>
    <t>real estate taxes paid by tenants</t>
  </si>
  <si>
    <t>gaming, food, beverage and other</t>
  </si>
  <si>
    <t>added value</t>
  </si>
  <si>
    <t>goodwill impairment charges</t>
  </si>
  <si>
    <t>operating lease expenses</t>
  </si>
  <si>
    <t>land rights and ground lease expense</t>
  </si>
  <si>
    <t>deleted value</t>
  </si>
  <si>
    <t>real estate taxes</t>
  </si>
  <si>
    <t>losses on debt extinguishment</t>
  </si>
  <si>
    <t>interest expense</t>
  </si>
  <si>
    <t>changed sign</t>
  </si>
  <si>
    <t>current taxation</t>
  </si>
  <si>
    <t>income tax expense</t>
  </si>
  <si>
    <t>land and improvements</t>
  </si>
  <si>
    <t>building and improvements</t>
  </si>
  <si>
    <t>furniture, fixtures, and equipment</t>
  </si>
  <si>
    <t>less accumulated depreciation</t>
  </si>
  <si>
    <t>long term investments</t>
  </si>
  <si>
    <t>real estate investments, net</t>
  </si>
  <si>
    <t>land rights, net</t>
  </si>
  <si>
    <t>investment in direct financing lease, net</t>
  </si>
  <si>
    <t>financial lease receivables</t>
  </si>
  <si>
    <t>mortgage loans receivable</t>
  </si>
  <si>
    <t>loan receivable</t>
  </si>
  <si>
    <t>accrued salaries and wages</t>
  </si>
  <si>
    <t>accounts payable</t>
  </si>
  <si>
    <t>accrued expenses</t>
  </si>
  <si>
    <t>accrued interest</t>
  </si>
  <si>
    <t>other liabilities</t>
  </si>
  <si>
    <t>other non-current liabilities</t>
  </si>
  <si>
    <t>tax payable</t>
  </si>
  <si>
    <t>gaming, property, and other taxes</t>
  </si>
  <si>
    <t>deferred rental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</si>
</sst>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6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/>
    <xf numFmtId="3" fontId="4" fillId="0" borderId="0" xfId="2" applyFont="1" applyAlignment="1">
      <alignment horizontal="left" vertical="center" wrapText="1"/>
    </xf>
    <xf numFmtId="3" fontId="4" fillId="0" borderId="0" xfId="2" applyFont="1" applyFill="1" applyAlignment="1">
      <alignment horizontal="left" vertical="center" wrapText="1"/>
    </xf>
    <xf numFmtId="3" fontId="4" fillId="0" borderId="0" xfId="2" applyFont="1"/>
    <xf numFmtId="3" fontId="4" fillId="0" borderId="0" xfId="2" applyFill="1" applyAlignment="1">
      <alignment horizontal="left" vertical="center" wrapText="1"/>
    </xf>
    <xf numFmtId="3" fontId="4" fillId="0" borderId="0" xfId="2" applyAlignment="1">
      <alignment horizontal="left" vertical="center" wrapText="1"/>
    </xf>
    <xf numFmtId="3" fontId="4" fillId="0" borderId="0" xfId="2" applyFill="1"/>
    <xf numFmtId="3" fontId="4" fillId="0" borderId="0" xfId="2" applyFont="1" applyFill="1" applyAlignment="1">
      <alignment horizontal="center" vertical="center" wrapText="1"/>
    </xf>
    <xf numFmtId="3" fontId="4" fillId="0" borderId="0" xfId="2" applyFont="1" applyAlignment="1">
      <alignment horizontal="center"/>
    </xf>
    <xf numFmtId="3" fontId="4" fillId="0" borderId="0" xfId="2" applyFill="1" applyAlignment="1">
      <alignment horizontal="center" vertical="center" wrapText="1"/>
    </xf>
    <xf numFmtId="3" fontId="4" fillId="0" borderId="0" xfId="2" applyAlignment="1">
      <alignment horizontal="center"/>
    </xf>
    <xf numFmtId="3" fontId="4" fillId="0" borderId="0" xfId="0" applyFont="1"/>
    <xf numFmtId="3" fontId="4" fillId="12" borderId="0" xfId="0" applyFont="1" applyFill="1"/>
    <xf numFmtId="3" fontId="0" fillId="13" borderId="0" xfId="0" applyFill="1"/>
    <xf numFmtId="3" fontId="4" fillId="0" borderId="0" xfId="0" applyFont="1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737-4F5D-815E-BC105D0F78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E67-440D-936D-752F395F420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B0F-4F2E-A422-7D971AE73EB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B0C-4059-B99B-ABE1ADE9EE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EE4-4A26-93AE-2C740632E92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92C-460E-8FB9-6507B196BCC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10C-4194-98D3-17A4348E2A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0A0-4183-9E52-75EA6326FD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495-47E5-B711-BD8EAB409A7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A08-43BA-81BF-15FA4C53DD5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B89-4FF5-8B47-FB465C8358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E1A-43BA-8CEE-907776E6C0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27B-47D8-BE44-8E2F753A75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984-404C-8FA0-60B8E38D31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D0D-4C86-923D-052077A301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59.42578125" style="1" customWidth="1"/>
    <col min="6" max="7" width="16.140625" style="38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339516</v>
      </c>
      <c r="G6" s="7">
        <f t="shared" ref="G6:O6" si="1">IF(G4=$BF$1,"",G71)</f>
        <v>380598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8203859</v>
      </c>
      <c r="G7" s="7">
        <f t="shared" ref="G7:O7" si="2">IF(G4=$BF$1,"",G128)</f>
        <v>7196376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373434</v>
      </c>
      <c r="G8" s="7">
        <f t="shared" ref="G8:O8" si="3">IF(G4=$BF$1,"",G161)</f>
        <v>50506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5991455</v>
      </c>
      <c r="G9" s="7">
        <f t="shared" ref="G9:O9" si="4">IF(G4=$BF$1,"",G189)</f>
        <v>4530957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320231</v>
      </c>
      <c r="G10" s="7">
        <f t="shared" ref="G10:O10" si="5">IF(G4=$BF$1,"",G210)</f>
        <v>257678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2265607</v>
      </c>
      <c r="G11" s="7">
        <f t="shared" ref="G11:O11" si="6">IF(G4=$BF$1,"",G227)</f>
        <v>2458247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8577293</v>
      </c>
      <c r="G12" s="35">
        <f t="shared" ref="G12:O12" si="7">IF(G4=$BF$1,"",SUM(G7:G8))</f>
        <v>7246882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8577293</v>
      </c>
      <c r="G13" s="35">
        <f t="shared" ref="G13:O13" si="8">IF(G4=$BF$1,"",SUM(G9:G11))</f>
        <v>7246882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f>747654+81119+6943+87466+132545</f>
        <v>1055727</v>
      </c>
      <c r="G24">
        <f>671190+74333+83698+142086</f>
        <v>971307</v>
      </c>
      <c r="P24" s="53" t="s">
        <v>493</v>
      </c>
    </row>
    <row r="25" spans="5:16">
      <c r="E25" s="1" t="s">
        <v>27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1055727</v>
      </c>
      <c r="G30" s="7">
        <f>IF(G4=$BF$1,"",G24-G25+ABS(G26)-G27-G28-G29)</f>
        <v>971307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6">
      <c r="E31" s="12" t="s">
        <v>33</v>
      </c>
      <c r="F31"/>
      <c r="G31"/>
      <c r="P31" s="53" t="s">
        <v>503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>
        <v>71128</v>
      </c>
      <c r="G34">
        <v>63151</v>
      </c>
      <c r="H34">
        <v>71368</v>
      </c>
    </row>
    <row r="35" spans="5:16">
      <c r="E35" s="1" t="s">
        <v>37</v>
      </c>
    </row>
    <row r="36" spans="5:16">
      <c r="E36" s="1" t="s">
        <v>38</v>
      </c>
      <c r="F36">
        <f>77127+88757</f>
        <v>165884</v>
      </c>
      <c r="G36">
        <f>80487+84666</f>
        <v>165153</v>
      </c>
      <c r="P36" s="53" t="s">
        <v>493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  <c r="F39" s="38">
        <v>28358</v>
      </c>
      <c r="G39" s="38">
        <v>24005</v>
      </c>
      <c r="P39" s="53" t="s">
        <v>499</v>
      </c>
    </row>
    <row r="40" spans="5:16">
      <c r="E40" s="1" t="s">
        <v>42</v>
      </c>
      <c r="F40">
        <v>137093</v>
      </c>
      <c r="G40">
        <v>113480</v>
      </c>
      <c r="H40">
        <v>109554</v>
      </c>
    </row>
    <row r="41" spans="5:16">
      <c r="E41" s="1" t="s">
        <v>43</v>
      </c>
    </row>
    <row r="42" spans="5:16">
      <c r="E42" s="1" t="s">
        <v>44</v>
      </c>
      <c r="F42" s="38">
        <v>59454</v>
      </c>
      <c r="P42" s="53" t="s">
        <v>499</v>
      </c>
    </row>
    <row r="43" spans="5:16">
      <c r="E43" s="6" t="s">
        <v>45</v>
      </c>
      <c r="F43" s="7">
        <f>F32+F33+F34+F35+F36+F37+F38+F39+F40+F41+F42</f>
        <v>461917</v>
      </c>
      <c r="G43" s="7">
        <f>G32+G33+G34+G35+G36+G37+G38+G39+G40+G41+G42</f>
        <v>365789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54"/>
    </row>
    <row r="44" spans="5:16">
      <c r="E44" s="6" t="s">
        <v>46</v>
      </c>
      <c r="F44" s="7">
        <f>F30+F31-F43</f>
        <v>593810</v>
      </c>
      <c r="G44" s="7">
        <f>IF(G4=$BF$1,"",G30+G31-G43)</f>
        <v>605518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54"/>
    </row>
    <row r="45" spans="5:16">
      <c r="E45" s="1" t="s">
        <v>47</v>
      </c>
    </row>
    <row r="46" spans="5:16">
      <c r="E46" s="1" t="s">
        <v>48</v>
      </c>
    </row>
    <row r="47" spans="5:16">
      <c r="E47" s="12" t="s">
        <v>49</v>
      </c>
      <c r="F47" s="38">
        <v>-3473</v>
      </c>
      <c r="P47" s="53" t="s">
        <v>499</v>
      </c>
    </row>
    <row r="48" spans="5:16">
      <c r="E48" s="12" t="s">
        <v>50</v>
      </c>
    </row>
    <row r="49" spans="5:16">
      <c r="E49" s="12" t="s">
        <v>51</v>
      </c>
      <c r="F49">
        <v>247684</v>
      </c>
      <c r="G49">
        <v>217068</v>
      </c>
      <c r="H49">
        <v>185896</v>
      </c>
      <c r="P49" s="53" t="s">
        <v>507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>
        <v>1827</v>
      </c>
      <c r="G52">
        <v>1935</v>
      </c>
      <c r="H52">
        <v>2123</v>
      </c>
    </row>
    <row r="53" spans="5:16">
      <c r="E53" s="1" t="s">
        <v>55</v>
      </c>
    </row>
    <row r="54" spans="5:16">
      <c r="E54" s="1" t="s">
        <v>56</v>
      </c>
      <c r="F54"/>
      <c r="G54"/>
      <c r="P54" s="53" t="s">
        <v>503</v>
      </c>
    </row>
    <row r="55" spans="5:16">
      <c r="E55" s="1" t="s">
        <v>57</v>
      </c>
    </row>
    <row r="56" spans="5:16">
      <c r="E56" s="1" t="s">
        <v>58</v>
      </c>
      <c r="F56">
        <v>0</v>
      </c>
      <c r="G56">
        <v>0</v>
      </c>
      <c r="H56">
        <v>0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344480</v>
      </c>
      <c r="G59" s="7">
        <f>IF(G4=$BF$1,"",G44+G45+G46+G47+G48-G49-G50-G51+G52-G53+G54+G55-G56+G57+G58)</f>
        <v>390385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54"/>
    </row>
    <row r="60" spans="5:16">
      <c r="E60" s="1" t="s">
        <v>62</v>
      </c>
      <c r="F60" s="38">
        <v>4964</v>
      </c>
      <c r="G60" s="38">
        <v>9787</v>
      </c>
      <c r="P60" s="53" t="s">
        <v>499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339516</v>
      </c>
      <c r="G67" s="7">
        <f>IF(G4=$BF$1,"",SUM(G59,-G60,-ABS(G61),-G62,-G66))</f>
        <v>380598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54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339516</v>
      </c>
      <c r="G71" s="7">
        <f t="shared" ref="G71:O71" si="14">IF(G4=$BF$1,"",SUM(G67:G70))</f>
        <v>380598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339516</v>
      </c>
      <c r="G83" s="7">
        <f t="shared" ref="G83:O83" si="15">IF(G4=$BF$1,"",SUM(G71:G82))</f>
        <v>380598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>
        <f>30431+116776</f>
        <v>147207</v>
      </c>
      <c r="G89">
        <f>30276+116286</f>
        <v>146562</v>
      </c>
      <c r="P89" s="53" t="s">
        <v>499</v>
      </c>
    </row>
    <row r="90" spans="5:16">
      <c r="E90" s="1" t="s">
        <v>82</v>
      </c>
      <c r="F90" s="38">
        <v>284</v>
      </c>
      <c r="G90" s="38">
        <v>8</v>
      </c>
      <c r="P90" s="53" t="s">
        <v>499</v>
      </c>
    </row>
    <row r="91" spans="5:16">
      <c r="E91" s="1" t="s">
        <v>83</v>
      </c>
    </row>
    <row r="92" spans="5:16">
      <c r="E92" s="12" t="s">
        <v>84</v>
      </c>
      <c r="F92">
        <v>117247</v>
      </c>
      <c r="G92">
        <v>114972</v>
      </c>
      <c r="P92" s="53" t="s">
        <v>499</v>
      </c>
    </row>
    <row r="93" spans="5:16">
      <c r="E93" s="1" t="s">
        <v>85</v>
      </c>
    </row>
    <row r="94" spans="5:16">
      <c r="E94" s="1" t="s">
        <v>86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264738</v>
      </c>
      <c r="G98" s="7">
        <f>IF(G4=$BF$1,"",G89+G90+G91+G92+G93+G94+G95+G96)</f>
        <v>261542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54"/>
    </row>
    <row r="99" spans="5:16">
      <c r="E99" s="1" t="s">
        <v>89</v>
      </c>
      <c r="F99" s="38">
        <v>-163854</v>
      </c>
      <c r="G99" s="38">
        <v>-153249</v>
      </c>
      <c r="P99" s="53" t="s">
        <v>499</v>
      </c>
    </row>
    <row r="100" spans="5:16">
      <c r="E100" s="6" t="s">
        <v>90</v>
      </c>
      <c r="F100" s="7">
        <f>F98+F99</f>
        <v>100884</v>
      </c>
      <c r="G100" s="7">
        <f t="shared" ref="G100:O100" si="17">IF(G4=$BF$1,"",G98+G99)</f>
        <v>108293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54"/>
    </row>
    <row r="101" spans="5:16">
      <c r="E101" s="1" t="s">
        <v>91</v>
      </c>
      <c r="F101">
        <v>16067</v>
      </c>
      <c r="G101">
        <v>75521</v>
      </c>
    </row>
    <row r="102" spans="5:16">
      <c r="E102" s="1" t="s">
        <v>92</v>
      </c>
      <c r="F102">
        <v>9577</v>
      </c>
      <c r="G102">
        <v>9577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25644</v>
      </c>
      <c r="G104" s="7">
        <f t="shared" ref="G104:O104" si="18">IF(G4=$BF$1,"",G101+G102+G103)</f>
        <v>85098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  <c r="F111">
        <v>5178</v>
      </c>
      <c r="G111">
        <v>4478</v>
      </c>
    </row>
    <row r="112" spans="5:16">
      <c r="E112" s="1" t="s">
        <v>102</v>
      </c>
    </row>
    <row r="113" spans="5:16">
      <c r="E113" s="1" t="s">
        <v>103</v>
      </c>
      <c r="F113" s="52">
        <f>7331460+673207</f>
        <v>8004667</v>
      </c>
      <c r="G113">
        <f>3662045+2637639+640148</f>
        <v>6939832</v>
      </c>
      <c r="P113" s="53" t="s">
        <v>493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</row>
    <row r="126" spans="5:16">
      <c r="E126" s="1" t="s">
        <v>113</v>
      </c>
      <c r="F126">
        <v>67486</v>
      </c>
      <c r="G126">
        <v>58675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8203859</v>
      </c>
      <c r="G128" s="7">
        <f t="shared" ref="G128:O128" si="19">IF(G4=$BF$1,"",G100+SUM(G104:G126))</f>
        <v>7196376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54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>
        <v>25783</v>
      </c>
      <c r="G130">
        <v>29054</v>
      </c>
    </row>
    <row r="131" spans="5:16">
      <c r="E131" s="1" t="s">
        <v>118</v>
      </c>
    </row>
    <row r="132" spans="5:16">
      <c r="E132" s="1" t="s">
        <v>119</v>
      </c>
    </row>
    <row r="133" spans="5:16">
      <c r="E133" s="1" t="s">
        <v>120</v>
      </c>
    </row>
    <row r="134" spans="5:16">
      <c r="E134" s="1" t="s">
        <v>95</v>
      </c>
      <c r="F134" s="38">
        <v>303684</v>
      </c>
      <c r="P134" s="53" t="s">
        <v>499</v>
      </c>
    </row>
    <row r="135" spans="5:16">
      <c r="E135" s="1" t="s">
        <v>96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329467</v>
      </c>
      <c r="G140" s="7">
        <f t="shared" ref="G140:O140" si="20">IF(G4=$BF$1,"",G130+G131+G132+G133+G134+G135+G136+G139)</f>
        <v>29054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</row>
    <row r="143" spans="5:16">
      <c r="E143" s="1" t="s">
        <v>125</v>
      </c>
    </row>
    <row r="144" spans="5:16">
      <c r="E144" s="1" t="s">
        <v>126</v>
      </c>
    </row>
    <row r="145" spans="5:16">
      <c r="E145" s="6" t="s">
        <v>127</v>
      </c>
      <c r="F145" s="7">
        <f>F141+F142+F143+F144</f>
        <v>0</v>
      </c>
      <c r="G145" s="7">
        <f t="shared" ref="G145:O145" si="21">IF(G4=$BF$1,"",G141+G142+G143+G144)</f>
        <v>0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  <c r="P150" s="55"/>
    </row>
    <row r="151" spans="5:16">
      <c r="E151" s="1" t="s">
        <v>133</v>
      </c>
    </row>
    <row r="154" spans="5:16">
      <c r="E154" s="12" t="s">
        <v>134</v>
      </c>
      <c r="F154">
        <v>30967</v>
      </c>
      <c r="G154">
        <v>8452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 s="38">
        <v>13000</v>
      </c>
      <c r="G157" s="38">
        <v>13000</v>
      </c>
      <c r="P157" s="53" t="s">
        <v>499</v>
      </c>
    </row>
    <row r="158" spans="5:16">
      <c r="E158" s="1" t="s">
        <v>138</v>
      </c>
    </row>
    <row r="159" spans="5:16">
      <c r="E159" s="1" t="s">
        <v>139</v>
      </c>
    </row>
    <row r="160" spans="5:16">
      <c r="E160" s="6" t="s">
        <v>140</v>
      </c>
      <c r="F160" s="7">
        <f>F146+F147+F148+F149+F150+F151+F152+F153+F154+F155+F156+F157+F158+F159</f>
        <v>43967</v>
      </c>
      <c r="G160" s="7">
        <f>IF(G4=$BF$1,"",G146+G147+G148+G149+G150+G151+G152+G153+G154+G155+G156+G157+G158+G159)</f>
        <v>21452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373434</v>
      </c>
      <c r="G161" s="7">
        <f t="shared" ref="G161:O161" si="22">IF(G4=$BF$1,"",G140+G145+G160)</f>
        <v>50506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54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  <c r="F167">
        <v>5853497</v>
      </c>
      <c r="G167">
        <v>4442880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  <c r="F177" s="38">
        <v>17010</v>
      </c>
      <c r="G177" s="38">
        <v>10809</v>
      </c>
      <c r="P177" s="53" t="s">
        <v>499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  <c r="F181" s="38">
        <v>42879</v>
      </c>
      <c r="G181" s="38">
        <v>35399</v>
      </c>
      <c r="P181" s="53" t="s">
        <v>499</v>
      </c>
    </row>
    <row r="183" spans="5:16">
      <c r="E183" s="1" t="s">
        <v>160</v>
      </c>
    </row>
    <row r="184" spans="5:16">
      <c r="E184" s="12" t="s">
        <v>161</v>
      </c>
      <c r="F184">
        <f>2511+30297+45261</f>
        <v>78069</v>
      </c>
      <c r="G184">
        <f>715+7913+33241</f>
        <v>41869</v>
      </c>
      <c r="P184" s="53" t="s">
        <v>493</v>
      </c>
    </row>
    <row r="185" spans="5:16">
      <c r="E185" s="12" t="s">
        <v>162</v>
      </c>
    </row>
    <row r="187" spans="5:16">
      <c r="E187" s="1" t="s">
        <v>163</v>
      </c>
      <c r="F187"/>
      <c r="G187"/>
      <c r="P187" s="53" t="s">
        <v>503</v>
      </c>
    </row>
    <row r="188" spans="5:16">
      <c r="E188" s="1" t="s">
        <v>164</v>
      </c>
      <c r="F188"/>
      <c r="G188"/>
      <c r="P188" s="53" t="s">
        <v>503</v>
      </c>
    </row>
    <row r="189" spans="5:16">
      <c r="E189" s="6" t="s">
        <v>13</v>
      </c>
      <c r="F189" s="7">
        <f>SUM(F163:F188)</f>
        <v>5991455</v>
      </c>
      <c r="G189" s="7">
        <f t="shared" ref="G189:O189" si="23">IF(G4=$BF$1,"",SUM(G163:G188))</f>
        <v>4530957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54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</row>
    <row r="194" spans="5:16">
      <c r="E194" s="1" t="s">
        <v>169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</row>
    <row r="198" spans="5:16">
      <c r="E198" s="1" t="s">
        <v>173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  <c r="F203">
        <v>261</v>
      </c>
      <c r="G203">
        <v>244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  <c r="F206" s="38">
        <v>293911</v>
      </c>
      <c r="G206" s="38">
        <v>232023</v>
      </c>
      <c r="P206" s="53" t="s">
        <v>499</v>
      </c>
    </row>
    <row r="209" spans="5:16">
      <c r="E209" s="1" t="s">
        <v>180</v>
      </c>
      <c r="F209">
        <v>26059</v>
      </c>
      <c r="G209">
        <v>25411</v>
      </c>
      <c r="P209" s="53" t="s">
        <v>499</v>
      </c>
    </row>
    <row r="210" spans="5:16">
      <c r="E210" s="6" t="s">
        <v>14</v>
      </c>
      <c r="F210" s="7">
        <f>SUM(F191:F209)</f>
        <v>320231</v>
      </c>
      <c r="G210" s="7">
        <f t="shared" ref="G210:O210" si="24">IF(G4=$BF$1,"",SUM(G191:G209))</f>
        <v>257678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54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v>3954645</v>
      </c>
      <c r="G212">
        <v>3935956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-1689038</v>
      </c>
      <c r="G217">
        <v>-1477709</v>
      </c>
    </row>
    <row r="218" spans="5:16">
      <c r="E218" s="1" t="s">
        <v>188</v>
      </c>
    </row>
    <row r="219" spans="5:16">
      <c r="E219" s="1" t="s">
        <v>189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2265607</v>
      </c>
      <c r="G227" s="7">
        <f t="shared" ref="G227:O227" si="25">IF(G4=$BF$1,"",SUM(G212:G226))</f>
        <v>2458247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54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339516</v>
      </c>
      <c r="G267">
        <v>380598</v>
      </c>
      <c r="H267">
        <v>289305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148365</v>
      </c>
      <c r="G271">
        <v>123835</v>
      </c>
      <c r="H271">
        <v>115717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71621</v>
      </c>
      <c r="G275">
        <v>13026</v>
      </c>
      <c r="H275">
        <v>15146</v>
      </c>
    </row>
    <row r="276" spans="5:8">
      <c r="E276" s="1" t="s">
        <v>241</v>
      </c>
      <c r="F276">
        <v>3473</v>
      </c>
      <c r="G276">
        <v>0</v>
      </c>
      <c r="H276">
        <v>0</v>
      </c>
    </row>
    <row r="277" spans="5:8" ht="25.5" customHeight="1">
      <c r="E277" s="1" t="s">
        <v>242</v>
      </c>
    </row>
    <row r="278" spans="5:8">
      <c r="E278" s="1" t="s">
        <v>243</v>
      </c>
      <c r="F278">
        <v>-20406</v>
      </c>
      <c r="G278">
        <v>-502</v>
      </c>
      <c r="H278">
        <v>-15791</v>
      </c>
    </row>
    <row r="279" spans="5:8">
      <c r="E279" s="1" t="s">
        <v>244</v>
      </c>
      <c r="F279">
        <v>309</v>
      </c>
      <c r="G279">
        <v>530</v>
      </c>
      <c r="H279">
        <v>-455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</row>
    <row r="285" spans="5:8">
      <c r="E285" s="1" t="s">
        <v>248</v>
      </c>
      <c r="F285">
        <v>11152</v>
      </c>
      <c r="G285">
        <v>15636</v>
      </c>
      <c r="H285">
        <v>18312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214514</v>
      </c>
      <c r="G296" s="7">
        <f>IF(G4=$BF$1,"",G271+G272+G273+G274+G275+G276+G277+G278+G279+G280+G281+G282+G283+G284+G285+G286+G287+G288+G289+G290+G291+G292+G293+G294+G295)</f>
        <v>152525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554030</v>
      </c>
      <c r="G297" s="7">
        <f t="shared" ref="G297:O297" si="27">IF(G4=$BF$1,"",MIN(F267,F268,F269)+F296)</f>
        <v>554030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  <c r="F302">
        <v>-673</v>
      </c>
      <c r="G302">
        <v>-5332</v>
      </c>
      <c r="H302">
        <v>7565</v>
      </c>
    </row>
    <row r="303" spans="5:15">
      <c r="E303" s="1" t="s">
        <v>265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  <c r="F309">
        <v>-522</v>
      </c>
      <c r="G309">
        <v>-561</v>
      </c>
      <c r="H309">
        <v>-1535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  <c r="F315">
        <v>1796</v>
      </c>
      <c r="G315">
        <v>-421</v>
      </c>
      <c r="H315">
        <v>506</v>
      </c>
    </row>
    <row r="316" spans="5:15">
      <c r="E316" s="1" t="s">
        <v>276</v>
      </c>
      <c r="F316">
        <v>0</v>
      </c>
      <c r="G316">
        <v>0</v>
      </c>
      <c r="H316">
        <v>0</v>
      </c>
    </row>
    <row r="317" spans="5:15">
      <c r="E317" s="1" t="s">
        <v>277</v>
      </c>
      <c r="F317">
        <v>-564</v>
      </c>
      <c r="G317">
        <v>6258</v>
      </c>
      <c r="H317">
        <v>-2797</v>
      </c>
    </row>
    <row r="318" spans="5:15">
      <c r="E318" s="6" t="s">
        <v>278</v>
      </c>
      <c r="F318" s="7">
        <f>F299+F300+F301+F302+F303+F304+F305+F306+F307+F308+F309+F310+F311+F312+F313+F314+F315+F316+F317</f>
        <v>37</v>
      </c>
      <c r="G318" s="7">
        <f>IF(G4=$BF$1,"",G299+G300+G301+G302+G303+G304+G305+G306+G307+G308+G309+G310+G311+G312+G313+G314+G315+G316+G317)</f>
        <v>-56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554067</v>
      </c>
      <c r="G319" s="7">
        <f t="shared" ref="G319:O319" si="28">IF(G4=$BF$1,"",G297+G318)</f>
        <v>553974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554067</v>
      </c>
      <c r="G326" s="7">
        <f t="shared" ref="G326:O326" si="30">IF(G4=$BF$1,"",G325+G319)</f>
        <v>553974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-1243466</v>
      </c>
      <c r="G328">
        <v>-83252</v>
      </c>
      <c r="H328">
        <v>-3267992</v>
      </c>
    </row>
    <row r="329" spans="5:15">
      <c r="E329" s="1" t="s">
        <v>288</v>
      </c>
      <c r="F329">
        <v>3211</v>
      </c>
      <c r="G329">
        <v>934</v>
      </c>
      <c r="H329">
        <v>1134</v>
      </c>
    </row>
    <row r="330" spans="5:15">
      <c r="E330" s="1" t="s">
        <v>289</v>
      </c>
    </row>
    <row r="331" spans="5:15">
      <c r="E331" s="1" t="s">
        <v>290</v>
      </c>
    </row>
    <row r="332" spans="5:15">
      <c r="E332" s="12" t="s">
        <v>291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-1240255</v>
      </c>
      <c r="G337" s="7">
        <f>IF(G4=$BF$1,"",SUM(G328:G336))</f>
        <v>-82318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7537</v>
      </c>
      <c r="G339">
        <v>157571</v>
      </c>
      <c r="H339">
        <v>984294</v>
      </c>
    </row>
    <row r="340" spans="5:15">
      <c r="E340" s="1" t="s">
        <v>299</v>
      </c>
      <c r="F340">
        <v>2593405</v>
      </c>
      <c r="G340">
        <v>100000</v>
      </c>
      <c r="H340">
        <v>2552000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  <c r="F343">
        <v>-1164117</v>
      </c>
      <c r="G343">
        <v>-321912</v>
      </c>
      <c r="H343">
        <v>-373954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  <c r="F348">
        <v>-550435</v>
      </c>
      <c r="G348">
        <v>-529370</v>
      </c>
      <c r="H348">
        <v>-428352</v>
      </c>
    </row>
    <row r="349" spans="5:15">
      <c r="E349" s="12" t="s">
        <v>308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886390</v>
      </c>
      <c r="G352" s="7">
        <f>IF(G4=$BF$1,"",SUM(G339:G351))</f>
        <v>-593711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200202</v>
      </c>
      <c r="G353" s="7">
        <f t="shared" ref="G353:O353" si="33">IF(G4=$BF$1,"",G326+G337+G352)</f>
        <v>-122055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</row>
    <row r="355" spans="5:15">
      <c r="E355" s="6" t="s">
        <v>314</v>
      </c>
      <c r="F355" s="7">
        <f>F353+F354</f>
        <v>200202</v>
      </c>
      <c r="G355" s="7">
        <f t="shared" ref="G355:O355" si="34">IF(G4=$BF$1,"",G353+G354)</f>
        <v>-122055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29054</v>
      </c>
      <c r="G356">
        <v>36556</v>
      </c>
      <c r="H356">
        <v>41875</v>
      </c>
    </row>
    <row r="357" spans="5:15">
      <c r="E357" s="6" t="s">
        <v>316</v>
      </c>
      <c r="F357" s="7">
        <f>F355+F356</f>
        <v>229256</v>
      </c>
      <c r="G357" s="7">
        <f t="shared" ref="G357:O357" si="35">IF(G4=$BF$1,"",G355+G356)</f>
        <v>-85499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8.6913818185187591E-2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-0.10794066180064005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0.18358391926348464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1</v>
      </c>
      <c r="G369" s="27">
        <f t="shared" si="41"/>
        <v>1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0.56246548586897938</v>
      </c>
      <c r="G370" s="27">
        <f t="shared" si="42"/>
        <v>0.62340537028972298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0.32159450312438725</v>
      </c>
      <c r="G371" s="28">
        <f t="shared" si="43"/>
        <v>0.39184109658429311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3.9583117890457979E-2</v>
      </c>
      <c r="G372" s="27">
        <f t="shared" si="44"/>
        <v>5.2518862594975325E-2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0.1498565285153162</v>
      </c>
      <c r="G373" s="27">
        <f t="shared" si="45"/>
        <v>0.15482496266648552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0.73585990358496556</v>
      </c>
      <c r="G376" s="30">
        <f t="shared" si="47"/>
        <v>0.66078556267371269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2.7858697470479212</v>
      </c>
      <c r="G377" s="30">
        <f t="shared" si="48"/>
        <v>1.9479877327217321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2.3974499765830655</v>
      </c>
      <c r="G378" s="30">
        <f t="shared" si="49"/>
        <v>2.7895313910848212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6.2327765125499562E-2</v>
      </c>
      <c r="G382" s="32">
        <f t="shared" si="51"/>
        <v>1.1146872503976533E-2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6.2327765125499562E-2</v>
      </c>
      <c r="G383" s="32">
        <f t="shared" si="52"/>
        <v>1.1146872503976533E-2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4.3032952763560773E-3</v>
      </c>
      <c r="G384" s="32">
        <f t="shared" si="53"/>
        <v>6.4123318760253073E-3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9.2476201523669962E-2</v>
      </c>
      <c r="G385" s="32">
        <f t="shared" si="54"/>
        <v>0.12226423689300076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25783</v>
      </c>
      <c r="G418" s="17">
        <f>G130-G417</f>
        <v>29054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/>
  </sheetViews>
  <sheetFormatPr defaultRowHeight="12.75"/>
  <cols>
    <col min="1" max="2" width="33.7109375" style="40" customWidth="1"/>
    <col min="3" max="3" width="12.7109375" style="40" customWidth="1"/>
    <col min="4" max="4" width="15.28515625" style="40" bestFit="1" customWidth="1"/>
    <col min="5" max="5" width="14.7109375" style="40" customWidth="1"/>
    <col min="6" max="16384" width="9.140625" style="40"/>
  </cols>
  <sheetData>
    <row r="1" spans="1:5" ht="38.25">
      <c r="A1" s="39" t="s">
        <v>480</v>
      </c>
      <c r="B1" s="39" t="s">
        <v>481</v>
      </c>
      <c r="C1" s="39" t="s">
        <v>482</v>
      </c>
      <c r="D1" s="39" t="s">
        <v>483</v>
      </c>
      <c r="E1" s="39"/>
    </row>
    <row r="2" spans="1:5">
      <c r="A2" s="41" t="s">
        <v>494</v>
      </c>
      <c r="B2" s="42" t="s">
        <v>484</v>
      </c>
      <c r="C2" s="39">
        <v>1</v>
      </c>
      <c r="D2" s="39" t="s">
        <v>485</v>
      </c>
      <c r="E2" s="39"/>
    </row>
    <row r="3" spans="1:5">
      <c r="A3" s="41" t="s">
        <v>495</v>
      </c>
      <c r="B3" s="42" t="s">
        <v>484</v>
      </c>
      <c r="C3" s="39">
        <v>1</v>
      </c>
      <c r="D3" s="39" t="s">
        <v>485</v>
      </c>
    </row>
    <row r="4" spans="1:5">
      <c r="A4" s="41" t="s">
        <v>496</v>
      </c>
      <c r="B4" s="42" t="s">
        <v>484</v>
      </c>
      <c r="C4" s="39">
        <v>1</v>
      </c>
      <c r="D4" s="39" t="s">
        <v>485</v>
      </c>
    </row>
    <row r="5" spans="1:5">
      <c r="A5" s="41" t="s">
        <v>497</v>
      </c>
      <c r="B5" s="43" t="s">
        <v>484</v>
      </c>
      <c r="C5" s="39">
        <v>1</v>
      </c>
      <c r="D5" s="39" t="s">
        <v>485</v>
      </c>
    </row>
    <row r="6" spans="1:5">
      <c r="A6" s="41" t="s">
        <v>498</v>
      </c>
      <c r="B6" s="43" t="s">
        <v>484</v>
      </c>
      <c r="C6" s="39">
        <v>1</v>
      </c>
      <c r="D6" s="39" t="s">
        <v>485</v>
      </c>
    </row>
    <row r="7" spans="1:5">
      <c r="A7" s="41" t="s">
        <v>500</v>
      </c>
      <c r="B7" s="42" t="s">
        <v>486</v>
      </c>
      <c r="C7" s="39">
        <v>0</v>
      </c>
      <c r="D7" s="39" t="s">
        <v>485</v>
      </c>
    </row>
    <row r="8" spans="1:5">
      <c r="A8" s="41" t="s">
        <v>502</v>
      </c>
      <c r="B8" s="43" t="s">
        <v>501</v>
      </c>
      <c r="C8" s="39">
        <v>0</v>
      </c>
      <c r="D8" s="39" t="s">
        <v>485</v>
      </c>
    </row>
    <row r="9" spans="1:5">
      <c r="A9" s="41" t="s">
        <v>498</v>
      </c>
      <c r="B9" s="43" t="s">
        <v>487</v>
      </c>
      <c r="C9" s="39">
        <v>0</v>
      </c>
      <c r="D9" s="39" t="s">
        <v>485</v>
      </c>
    </row>
    <row r="10" spans="1:5">
      <c r="A10" s="41" t="s">
        <v>504</v>
      </c>
      <c r="B10" s="42" t="s">
        <v>487</v>
      </c>
      <c r="C10" s="39">
        <v>0</v>
      </c>
      <c r="D10" s="39" t="s">
        <v>485</v>
      </c>
    </row>
    <row r="11" spans="1:5">
      <c r="A11" s="41" t="s">
        <v>505</v>
      </c>
      <c r="B11" s="43" t="s">
        <v>49</v>
      </c>
      <c r="C11" s="48">
        <v>1</v>
      </c>
      <c r="D11" s="39" t="s">
        <v>485</v>
      </c>
    </row>
    <row r="12" spans="1:5">
      <c r="A12" s="43" t="s">
        <v>506</v>
      </c>
      <c r="B12" s="43" t="s">
        <v>51</v>
      </c>
      <c r="C12" s="48">
        <v>0</v>
      </c>
      <c r="D12" s="39" t="s">
        <v>485</v>
      </c>
    </row>
    <row r="13" spans="1:5">
      <c r="A13" s="41" t="s">
        <v>509</v>
      </c>
      <c r="B13" s="41" t="s">
        <v>508</v>
      </c>
      <c r="C13" s="48">
        <v>0</v>
      </c>
      <c r="D13" s="39" t="s">
        <v>485</v>
      </c>
    </row>
    <row r="14" spans="1:5">
      <c r="A14" s="44" t="s">
        <v>510</v>
      </c>
      <c r="B14" s="43" t="s">
        <v>488</v>
      </c>
      <c r="C14" s="48">
        <v>1</v>
      </c>
      <c r="D14" s="39" t="s">
        <v>485</v>
      </c>
    </row>
    <row r="15" spans="1:5">
      <c r="A15" s="44" t="s">
        <v>511</v>
      </c>
      <c r="B15" s="44" t="s">
        <v>488</v>
      </c>
      <c r="C15" s="49">
        <v>1</v>
      </c>
      <c r="D15" s="39" t="s">
        <v>485</v>
      </c>
    </row>
    <row r="16" spans="1:5">
      <c r="A16" s="44" t="s">
        <v>512</v>
      </c>
      <c r="B16" s="43" t="s">
        <v>489</v>
      </c>
      <c r="C16" s="48">
        <v>1</v>
      </c>
      <c r="D16" s="39" t="s">
        <v>485</v>
      </c>
    </row>
    <row r="17" spans="1:4">
      <c r="A17" s="43" t="s">
        <v>490</v>
      </c>
      <c r="B17" s="43" t="s">
        <v>490</v>
      </c>
      <c r="C17" s="48">
        <v>1</v>
      </c>
      <c r="D17" s="39" t="s">
        <v>485</v>
      </c>
    </row>
    <row r="18" spans="1:4" ht="25.5">
      <c r="A18" s="44" t="s">
        <v>513</v>
      </c>
      <c r="B18" s="45" t="s">
        <v>491</v>
      </c>
      <c r="C18" s="50">
        <v>1</v>
      </c>
      <c r="D18" s="39" t="s">
        <v>485</v>
      </c>
    </row>
    <row r="19" spans="1:4">
      <c r="A19" s="44" t="s">
        <v>515</v>
      </c>
      <c r="B19" s="43" t="s">
        <v>514</v>
      </c>
      <c r="C19" s="48">
        <v>1</v>
      </c>
      <c r="D19" s="39" t="s">
        <v>485</v>
      </c>
    </row>
    <row r="20" spans="1:4">
      <c r="A20" s="43" t="s">
        <v>516</v>
      </c>
      <c r="B20" s="43" t="s">
        <v>514</v>
      </c>
      <c r="C20" s="51">
        <v>1</v>
      </c>
      <c r="D20" s="39" t="s">
        <v>485</v>
      </c>
    </row>
    <row r="21" spans="1:4" ht="25.5">
      <c r="A21" s="43" t="s">
        <v>517</v>
      </c>
      <c r="B21" s="41" t="s">
        <v>514</v>
      </c>
      <c r="C21" s="51">
        <v>1</v>
      </c>
      <c r="D21" s="39" t="s">
        <v>485</v>
      </c>
    </row>
    <row r="22" spans="1:4">
      <c r="A22" s="44" t="s">
        <v>519</v>
      </c>
      <c r="B22" s="46" t="s">
        <v>518</v>
      </c>
      <c r="C22" s="40">
        <v>1</v>
      </c>
      <c r="D22" s="39" t="s">
        <v>485</v>
      </c>
    </row>
    <row r="23" spans="1:4" ht="25.5">
      <c r="A23" s="44" t="s">
        <v>520</v>
      </c>
      <c r="B23" s="46" t="s">
        <v>137</v>
      </c>
      <c r="C23" s="40">
        <v>1</v>
      </c>
      <c r="D23" s="39" t="s">
        <v>485</v>
      </c>
    </row>
    <row r="24" spans="1:4">
      <c r="A24" s="43" t="s">
        <v>521</v>
      </c>
      <c r="B24" s="46" t="s">
        <v>492</v>
      </c>
      <c r="C24" s="40">
        <v>1</v>
      </c>
      <c r="D24" s="39" t="s">
        <v>485</v>
      </c>
    </row>
    <row r="25" spans="1:4" ht="25.5">
      <c r="A25" s="43" t="s">
        <v>522</v>
      </c>
      <c r="B25" s="46" t="s">
        <v>161</v>
      </c>
      <c r="C25" s="40">
        <v>1</v>
      </c>
      <c r="D25" s="39" t="s">
        <v>485</v>
      </c>
    </row>
    <row r="26" spans="1:4" ht="25.5">
      <c r="A26" s="43" t="s">
        <v>523</v>
      </c>
      <c r="B26" s="46" t="s">
        <v>161</v>
      </c>
      <c r="C26" s="40">
        <v>1</v>
      </c>
      <c r="D26" s="39" t="s">
        <v>485</v>
      </c>
    </row>
    <row r="27" spans="1:4" ht="25.5">
      <c r="A27" s="47" t="s">
        <v>524</v>
      </c>
      <c r="B27" s="46" t="s">
        <v>161</v>
      </c>
      <c r="C27" s="40">
        <v>1</v>
      </c>
      <c r="D27" s="39" t="s">
        <v>485</v>
      </c>
    </row>
    <row r="28" spans="1:4">
      <c r="A28" s="47" t="s">
        <v>525</v>
      </c>
      <c r="B28" s="46" t="s">
        <v>526</v>
      </c>
      <c r="C28" s="40">
        <v>1</v>
      </c>
      <c r="D28" s="39" t="s">
        <v>485</v>
      </c>
    </row>
    <row r="29" spans="1:4">
      <c r="A29" s="47" t="s">
        <v>528</v>
      </c>
      <c r="B29" s="46" t="s">
        <v>527</v>
      </c>
      <c r="C29" s="40">
        <v>1</v>
      </c>
      <c r="D29" s="39" t="s">
        <v>485</v>
      </c>
    </row>
    <row r="30" spans="1:4">
      <c r="A30" s="46" t="s">
        <v>529</v>
      </c>
      <c r="B30" s="46" t="s">
        <v>179</v>
      </c>
      <c r="C30" s="40">
        <v>1</v>
      </c>
      <c r="D30" s="39" t="s">
        <v>485</v>
      </c>
    </row>
    <row r="31" spans="1:4">
      <c r="A31" s="44"/>
      <c r="B31" s="46"/>
      <c r="D31" s="39"/>
    </row>
    <row r="32" spans="1:4">
      <c r="A32" s="47"/>
      <c r="B32" s="46"/>
      <c r="D32" s="39"/>
    </row>
    <row r="33" spans="1:4">
      <c r="A33" s="47"/>
      <c r="B33" s="46"/>
      <c r="D33" s="39"/>
    </row>
    <row r="34" spans="1:4">
      <c r="A34" s="47"/>
      <c r="B34" s="46"/>
      <c r="D34" s="39"/>
    </row>
    <row r="35" spans="1:4">
      <c r="A35" s="46"/>
      <c r="B35" s="46"/>
      <c r="D35" s="39"/>
    </row>
    <row r="36" spans="1:4">
      <c r="A36" s="46"/>
      <c r="B36" s="46"/>
      <c r="D36" s="39"/>
    </row>
    <row r="37" spans="1:4">
      <c r="A37" s="41"/>
      <c r="B37" s="46"/>
      <c r="D37" s="39"/>
    </row>
    <row r="38" spans="1:4">
      <c r="A38" s="41"/>
      <c r="B38" s="46"/>
      <c r="D38" s="39"/>
    </row>
    <row r="39" spans="1:4">
      <c r="A39" s="41"/>
      <c r="B39" s="46"/>
      <c r="D39" s="39"/>
    </row>
    <row r="40" spans="1:4">
      <c r="A40" s="41"/>
      <c r="B40" s="46"/>
      <c r="D40" s="39"/>
    </row>
    <row r="41" spans="1:4">
      <c r="A41" s="41"/>
      <c r="B41" s="46"/>
      <c r="D41" s="39"/>
    </row>
    <row r="42" spans="1:4">
      <c r="A42" s="46"/>
      <c r="B42" s="46"/>
      <c r="D42" s="39"/>
    </row>
    <row r="43" spans="1:4">
      <c r="A43" s="46"/>
      <c r="B43" s="46"/>
      <c r="D43" s="39"/>
    </row>
    <row r="44" spans="1:4">
      <c r="A44" s="46"/>
      <c r="B44" s="46"/>
      <c r="D44" s="39"/>
    </row>
    <row r="45" spans="1:4">
      <c r="A45" s="46"/>
      <c r="B45" s="46"/>
      <c r="D45" s="39"/>
    </row>
    <row r="46" spans="1:4">
      <c r="A46" s="46"/>
      <c r="B46" s="46"/>
    </row>
    <row r="47" spans="1:4">
      <c r="A47" s="46"/>
      <c r="B47" s="46"/>
    </row>
    <row r="48" spans="1:4">
      <c r="A48" s="46"/>
      <c r="B48" s="46"/>
    </row>
    <row r="49" spans="1:2">
      <c r="A49" s="46"/>
      <c r="B49" s="46"/>
    </row>
    <row r="50" spans="1:2">
      <c r="A50" s="46"/>
      <c r="B50" s="46"/>
    </row>
    <row r="51" spans="1:2">
      <c r="A51" s="46"/>
      <c r="B51" s="46"/>
    </row>
    <row r="52" spans="1:2">
      <c r="A52" s="46"/>
      <c r="B52" s="46"/>
    </row>
    <row r="53" spans="1:2">
      <c r="A53" s="46"/>
      <c r="B53" s="46"/>
    </row>
    <row r="54" spans="1:2">
      <c r="A54" s="46"/>
      <c r="B54" s="46"/>
    </row>
    <row r="55" spans="1:2">
      <c r="A55" s="46"/>
      <c r="B55" s="46"/>
    </row>
    <row r="56" spans="1:2">
      <c r="A56" s="46"/>
      <c r="B56" s="46"/>
    </row>
    <row r="57" spans="1:2">
      <c r="A57" s="46"/>
      <c r="B57" s="46"/>
    </row>
    <row r="58" spans="1:2">
      <c r="A58" s="46"/>
      <c r="B58" s="46"/>
    </row>
    <row r="59" spans="1:2">
      <c r="A59" s="46"/>
      <c r="B59" s="46"/>
    </row>
    <row r="60" spans="1:2">
      <c r="A60" s="46"/>
      <c r="B60" s="46"/>
    </row>
    <row r="61" spans="1:2">
      <c r="A61" s="46"/>
      <c r="B61" s="46"/>
    </row>
    <row r="62" spans="1:2">
      <c r="A62" s="46"/>
      <c r="B62" s="4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/>
  </sheetViews>
  <sheetFormatPr defaultRowHeight="12.75"/>
  <cols>
    <col min="1" max="4" width="25.7109375" customWidth="1"/>
  </cols>
  <sheetData>
    <row r="1" spans="1:6">
      <c r="A1" t="s">
        <v>374</v>
      </c>
    </row>
    <row r="2" spans="1:6">
      <c r="E2">
        <v>312018</v>
      </c>
      <c r="F2">
        <v>312017</v>
      </c>
    </row>
    <row r="3" spans="1:6">
      <c r="A3" t="s">
        <v>375</v>
      </c>
    </row>
    <row r="4" spans="1:6">
      <c r="A4" t="s">
        <v>376</v>
      </c>
      <c r="E4">
        <v>7331460</v>
      </c>
      <c r="F4">
        <v>3662045</v>
      </c>
    </row>
    <row r="5" spans="1:6">
      <c r="A5" t="s">
        <v>377</v>
      </c>
      <c r="B5" t="s">
        <v>81</v>
      </c>
      <c r="C5" t="s">
        <v>81</v>
      </c>
      <c r="D5" t="s">
        <v>80</v>
      </c>
      <c r="E5">
        <v>673207</v>
      </c>
      <c r="F5">
        <v>640148</v>
      </c>
    </row>
    <row r="6" spans="1:6">
      <c r="A6" t="s">
        <v>378</v>
      </c>
      <c r="B6" t="s">
        <v>379</v>
      </c>
      <c r="C6" t="s">
        <v>84</v>
      </c>
      <c r="D6" t="s">
        <v>80</v>
      </c>
      <c r="E6">
        <v>100884</v>
      </c>
      <c r="F6">
        <v>108293</v>
      </c>
    </row>
    <row r="7" spans="1:6">
      <c r="A7" t="s">
        <v>380</v>
      </c>
      <c r="E7">
        <v>303684</v>
      </c>
    </row>
    <row r="8" spans="1:6">
      <c r="A8" t="s">
        <v>381</v>
      </c>
      <c r="B8" t="s">
        <v>103</v>
      </c>
      <c r="C8" t="s">
        <v>103</v>
      </c>
      <c r="D8" t="s">
        <v>80</v>
      </c>
      <c r="F8">
        <v>2637639</v>
      </c>
    </row>
    <row r="9" spans="1:6">
      <c r="A9" t="s">
        <v>382</v>
      </c>
      <c r="B9" t="s">
        <v>117</v>
      </c>
      <c r="C9" t="s">
        <v>117</v>
      </c>
      <c r="D9" t="s">
        <v>116</v>
      </c>
      <c r="E9">
        <v>25783</v>
      </c>
      <c r="F9">
        <v>29054</v>
      </c>
    </row>
    <row r="10" spans="1:6">
      <c r="A10" t="s">
        <v>348</v>
      </c>
      <c r="B10" t="s">
        <v>134</v>
      </c>
      <c r="C10" t="s">
        <v>134</v>
      </c>
      <c r="D10" t="s">
        <v>116</v>
      </c>
      <c r="E10">
        <v>30967</v>
      </c>
      <c r="F10">
        <v>8452</v>
      </c>
    </row>
    <row r="11" spans="1:6">
      <c r="A11" t="s">
        <v>383</v>
      </c>
      <c r="B11" t="s">
        <v>383</v>
      </c>
      <c r="C11" t="s">
        <v>91</v>
      </c>
      <c r="D11" t="s">
        <v>80</v>
      </c>
      <c r="E11">
        <v>16067</v>
      </c>
      <c r="F11">
        <v>75521</v>
      </c>
    </row>
    <row r="12" spans="1:6">
      <c r="A12" t="s">
        <v>384</v>
      </c>
      <c r="B12" t="s">
        <v>385</v>
      </c>
      <c r="C12" t="s">
        <v>92</v>
      </c>
      <c r="D12" t="s">
        <v>80</v>
      </c>
      <c r="E12">
        <v>9577</v>
      </c>
      <c r="F12">
        <v>9577</v>
      </c>
    </row>
    <row r="13" spans="1:6">
      <c r="A13" t="s">
        <v>386</v>
      </c>
      <c r="B13" t="s">
        <v>352</v>
      </c>
      <c r="C13" t="s">
        <v>137</v>
      </c>
      <c r="D13" t="s">
        <v>80</v>
      </c>
      <c r="E13">
        <v>13000</v>
      </c>
      <c r="F13">
        <v>13000</v>
      </c>
    </row>
    <row r="14" spans="1:6">
      <c r="A14" t="s">
        <v>387</v>
      </c>
      <c r="B14" t="s">
        <v>101</v>
      </c>
      <c r="C14" t="s">
        <v>101</v>
      </c>
      <c r="D14" t="s">
        <v>80</v>
      </c>
      <c r="E14">
        <v>5178</v>
      </c>
      <c r="F14">
        <v>4478</v>
      </c>
    </row>
    <row r="15" spans="1:6">
      <c r="A15" t="s">
        <v>388</v>
      </c>
      <c r="B15" t="s">
        <v>113</v>
      </c>
      <c r="C15" t="s">
        <v>113</v>
      </c>
      <c r="D15" t="s">
        <v>80</v>
      </c>
      <c r="E15">
        <v>67486</v>
      </c>
      <c r="F15">
        <v>58675</v>
      </c>
    </row>
    <row r="16" spans="1:6">
      <c r="A16" t="s">
        <v>389</v>
      </c>
      <c r="D16" t="s">
        <v>80</v>
      </c>
      <c r="E16">
        <v>8577293</v>
      </c>
      <c r="F16">
        <v>7246882</v>
      </c>
    </row>
    <row r="17" spans="1:6">
      <c r="A17" t="s">
        <v>390</v>
      </c>
      <c r="B17" t="s">
        <v>145</v>
      </c>
      <c r="C17" t="s">
        <v>145</v>
      </c>
      <c r="D17" t="s">
        <v>80</v>
      </c>
    </row>
    <row r="18" spans="1:6">
      <c r="A18" t="s">
        <v>391</v>
      </c>
      <c r="B18" t="s">
        <v>391</v>
      </c>
      <c r="C18" t="s">
        <v>163</v>
      </c>
      <c r="D18" t="s">
        <v>141</v>
      </c>
      <c r="E18">
        <v>2511</v>
      </c>
      <c r="F18">
        <v>715</v>
      </c>
    </row>
    <row r="19" spans="1:6">
      <c r="A19" t="s">
        <v>364</v>
      </c>
      <c r="B19" t="s">
        <v>392</v>
      </c>
      <c r="C19" t="s">
        <v>161</v>
      </c>
      <c r="D19" t="s">
        <v>141</v>
      </c>
      <c r="E19">
        <v>30297</v>
      </c>
      <c r="F19">
        <v>7913</v>
      </c>
    </row>
    <row r="20" spans="1:6">
      <c r="A20" t="s">
        <v>393</v>
      </c>
      <c r="B20" t="s">
        <v>392</v>
      </c>
      <c r="C20" t="s">
        <v>161</v>
      </c>
      <c r="D20" t="s">
        <v>141</v>
      </c>
      <c r="E20">
        <v>45261</v>
      </c>
      <c r="F20">
        <v>33241</v>
      </c>
    </row>
    <row r="21" spans="1:6">
      <c r="A21" t="s">
        <v>394</v>
      </c>
      <c r="B21" t="s">
        <v>392</v>
      </c>
      <c r="C21" t="s">
        <v>161</v>
      </c>
      <c r="D21" t="s">
        <v>141</v>
      </c>
      <c r="E21">
        <v>17010</v>
      </c>
      <c r="F21">
        <v>10809</v>
      </c>
    </row>
    <row r="22" spans="1:6">
      <c r="A22" t="s">
        <v>395</v>
      </c>
      <c r="D22" t="s">
        <v>141</v>
      </c>
      <c r="E22">
        <v>42879</v>
      </c>
      <c r="F22">
        <v>35399</v>
      </c>
    </row>
    <row r="23" spans="1:6">
      <c r="A23" t="s">
        <v>396</v>
      </c>
      <c r="B23" t="s">
        <v>146</v>
      </c>
      <c r="C23" t="s">
        <v>146</v>
      </c>
      <c r="D23" t="s">
        <v>141</v>
      </c>
      <c r="E23">
        <v>5853497</v>
      </c>
      <c r="F23">
        <v>4442880</v>
      </c>
    </row>
    <row r="24" spans="1:6">
      <c r="A24" t="s">
        <v>397</v>
      </c>
      <c r="B24" t="s">
        <v>172</v>
      </c>
      <c r="C24" t="s">
        <v>172</v>
      </c>
      <c r="D24" t="s">
        <v>141</v>
      </c>
      <c r="E24">
        <v>293911</v>
      </c>
      <c r="F24">
        <v>232023</v>
      </c>
    </row>
    <row r="25" spans="1:6">
      <c r="A25" t="s">
        <v>398</v>
      </c>
      <c r="B25" t="s">
        <v>178</v>
      </c>
      <c r="C25" t="s">
        <v>178</v>
      </c>
      <c r="D25" t="s">
        <v>165</v>
      </c>
      <c r="E25">
        <v>261</v>
      </c>
      <c r="F25">
        <v>244</v>
      </c>
    </row>
    <row r="26" spans="1:6">
      <c r="A26" t="s">
        <v>399</v>
      </c>
      <c r="B26" t="s">
        <v>180</v>
      </c>
      <c r="C26" t="s">
        <v>180</v>
      </c>
      <c r="D26" t="s">
        <v>141</v>
      </c>
      <c r="E26">
        <v>26059</v>
      </c>
      <c r="F26">
        <v>25411</v>
      </c>
    </row>
    <row r="27" spans="1:6">
      <c r="A27" t="s">
        <v>400</v>
      </c>
      <c r="B27" t="s">
        <v>164</v>
      </c>
      <c r="C27" t="s">
        <v>164</v>
      </c>
      <c r="D27" t="s">
        <v>141</v>
      </c>
      <c r="E27">
        <v>6311686</v>
      </c>
      <c r="F27">
        <v>4788635</v>
      </c>
    </row>
    <row r="28" spans="1:6">
      <c r="A28" t="s">
        <v>401</v>
      </c>
      <c r="B28" t="s">
        <v>180</v>
      </c>
      <c r="C28" t="s">
        <v>180</v>
      </c>
      <c r="D28" t="s">
        <v>165</v>
      </c>
    </row>
    <row r="29" spans="1:6">
      <c r="A29" t="s">
        <v>402</v>
      </c>
      <c r="B29" t="s">
        <v>181</v>
      </c>
      <c r="C29" t="s">
        <v>181</v>
      </c>
      <c r="D29" t="s">
        <v>181</v>
      </c>
    </row>
    <row r="30" spans="1:6">
      <c r="A30" t="s">
        <v>403</v>
      </c>
      <c r="B30" t="s">
        <v>182</v>
      </c>
      <c r="C30" t="s">
        <v>182</v>
      </c>
      <c r="D30" t="s">
        <v>181</v>
      </c>
    </row>
    <row r="31" spans="1:6">
      <c r="A31" t="s">
        <v>404</v>
      </c>
      <c r="D31" t="s">
        <v>181</v>
      </c>
    </row>
    <row r="32" spans="1:6">
      <c r="A32" t="s">
        <v>405</v>
      </c>
      <c r="B32" t="s">
        <v>182</v>
      </c>
      <c r="C32" t="s">
        <v>182</v>
      </c>
      <c r="D32" t="s">
        <v>181</v>
      </c>
      <c r="E32">
        <v>2142</v>
      </c>
      <c r="F32">
        <v>2127</v>
      </c>
    </row>
    <row r="33" spans="1:6">
      <c r="A33" t="s">
        <v>406</v>
      </c>
      <c r="B33" t="s">
        <v>182</v>
      </c>
      <c r="C33" t="s">
        <v>182</v>
      </c>
      <c r="D33" t="s">
        <v>181</v>
      </c>
      <c r="E33">
        <v>3952503</v>
      </c>
      <c r="F33">
        <v>3933829</v>
      </c>
    </row>
    <row r="34" spans="1:6">
      <c r="A34" t="s">
        <v>407</v>
      </c>
      <c r="B34" t="s">
        <v>187</v>
      </c>
      <c r="C34" t="s">
        <v>187</v>
      </c>
      <c r="D34" t="s">
        <v>181</v>
      </c>
      <c r="E34">
        <v>-1689038</v>
      </c>
      <c r="F34">
        <v>-1477709</v>
      </c>
    </row>
    <row r="35" spans="1:6">
      <c r="A35" t="s">
        <v>408</v>
      </c>
      <c r="B35" t="s">
        <v>195</v>
      </c>
      <c r="C35" t="s">
        <v>195</v>
      </c>
      <c r="D35" t="s">
        <v>181</v>
      </c>
      <c r="E35">
        <v>2265607</v>
      </c>
      <c r="F35">
        <v>2458247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/>
  </sheetViews>
  <sheetFormatPr defaultRowHeight="12.75"/>
  <cols>
    <col min="1" max="4" width="25.7109375" customWidth="1"/>
  </cols>
  <sheetData>
    <row r="1" spans="1:7">
      <c r="A1" t="s">
        <v>409</v>
      </c>
    </row>
    <row r="2" spans="1:7">
      <c r="A2" t="s">
        <v>410</v>
      </c>
    </row>
    <row r="3" spans="1:7">
      <c r="A3" t="s">
        <v>411</v>
      </c>
    </row>
    <row r="4" spans="1:7">
      <c r="A4" t="s">
        <v>412</v>
      </c>
      <c r="E4">
        <v>2018</v>
      </c>
      <c r="F4">
        <v>2017</v>
      </c>
      <c r="G4">
        <v>2016</v>
      </c>
    </row>
    <row r="5" spans="1:7">
      <c r="A5" t="s">
        <v>413</v>
      </c>
      <c r="B5" t="s">
        <v>414</v>
      </c>
      <c r="C5" t="s">
        <v>26</v>
      </c>
      <c r="D5" t="s">
        <v>414</v>
      </c>
    </row>
    <row r="6" spans="1:7">
      <c r="A6" t="s">
        <v>415</v>
      </c>
      <c r="B6" t="s">
        <v>416</v>
      </c>
      <c r="C6" t="s">
        <v>26</v>
      </c>
      <c r="D6" t="s">
        <v>414</v>
      </c>
      <c r="E6">
        <v>747654</v>
      </c>
      <c r="F6">
        <v>671190</v>
      </c>
      <c r="G6">
        <v>567444</v>
      </c>
    </row>
    <row r="7" spans="1:7">
      <c r="A7" t="s">
        <v>417</v>
      </c>
      <c r="D7" t="s">
        <v>414</v>
      </c>
      <c r="E7">
        <v>81119</v>
      </c>
      <c r="F7">
        <v>74333</v>
      </c>
      <c r="G7">
        <v>48917</v>
      </c>
    </row>
    <row r="8" spans="1:7">
      <c r="A8" t="s">
        <v>418</v>
      </c>
      <c r="D8" t="s">
        <v>414</v>
      </c>
      <c r="E8">
        <v>6943</v>
      </c>
    </row>
    <row r="9" spans="1:7">
      <c r="A9" t="s">
        <v>419</v>
      </c>
      <c r="D9" t="s">
        <v>414</v>
      </c>
      <c r="E9">
        <v>87466</v>
      </c>
      <c r="F9">
        <v>83698</v>
      </c>
      <c r="G9">
        <v>67843</v>
      </c>
    </row>
    <row r="10" spans="1:7">
      <c r="A10" t="s">
        <v>420</v>
      </c>
      <c r="D10" t="s">
        <v>414</v>
      </c>
      <c r="E10">
        <v>923182</v>
      </c>
      <c r="F10">
        <v>829221</v>
      </c>
      <c r="G10">
        <v>684204</v>
      </c>
    </row>
    <row r="11" spans="1:7">
      <c r="A11" t="s">
        <v>421</v>
      </c>
      <c r="D11" t="s">
        <v>414</v>
      </c>
      <c r="E11">
        <v>132545</v>
      </c>
      <c r="F11">
        <v>142086</v>
      </c>
      <c r="G11">
        <v>144051</v>
      </c>
    </row>
    <row r="12" spans="1:7">
      <c r="A12" t="s">
        <v>422</v>
      </c>
      <c r="B12" t="s">
        <v>45</v>
      </c>
      <c r="C12" t="s">
        <v>45</v>
      </c>
      <c r="D12" t="s">
        <v>414</v>
      </c>
      <c r="E12">
        <v>-1055727</v>
      </c>
      <c r="F12">
        <v>-971307</v>
      </c>
      <c r="G12">
        <v>828255</v>
      </c>
    </row>
    <row r="13" spans="1:7">
      <c r="A13" t="s">
        <v>423</v>
      </c>
      <c r="B13" t="s">
        <v>58</v>
      </c>
      <c r="C13" t="s">
        <v>58</v>
      </c>
      <c r="D13" t="s">
        <v>414</v>
      </c>
    </row>
    <row r="14" spans="1:7">
      <c r="A14" t="s">
        <v>421</v>
      </c>
      <c r="D14" t="s">
        <v>414</v>
      </c>
      <c r="E14">
        <v>77127</v>
      </c>
      <c r="F14">
        <v>80487</v>
      </c>
      <c r="G14">
        <v>82463</v>
      </c>
    </row>
    <row r="15" spans="1:7">
      <c r="A15" t="s">
        <v>424</v>
      </c>
      <c r="D15" t="s">
        <v>414</v>
      </c>
      <c r="E15">
        <v>88757</v>
      </c>
      <c r="F15">
        <v>84666</v>
      </c>
      <c r="G15">
        <v>69448</v>
      </c>
    </row>
    <row r="16" spans="1:7">
      <c r="A16" t="s">
        <v>425</v>
      </c>
      <c r="D16" t="s">
        <v>414</v>
      </c>
      <c r="E16">
        <v>28358</v>
      </c>
      <c r="F16">
        <v>24005</v>
      </c>
      <c r="G16">
        <v>14799</v>
      </c>
    </row>
    <row r="17" spans="1:7">
      <c r="A17" t="s">
        <v>426</v>
      </c>
      <c r="B17" t="s">
        <v>36</v>
      </c>
      <c r="C17" t="s">
        <v>36</v>
      </c>
      <c r="D17" t="s">
        <v>414</v>
      </c>
      <c r="E17">
        <v>71128</v>
      </c>
      <c r="F17">
        <v>63151</v>
      </c>
      <c r="G17">
        <v>71368</v>
      </c>
    </row>
    <row r="18" spans="1:7">
      <c r="A18" t="s">
        <v>42</v>
      </c>
      <c r="B18" t="s">
        <v>42</v>
      </c>
      <c r="C18" t="s">
        <v>42</v>
      </c>
      <c r="D18" t="s">
        <v>414</v>
      </c>
      <c r="E18">
        <v>137093</v>
      </c>
      <c r="F18">
        <v>113480</v>
      </c>
      <c r="G18">
        <v>109554</v>
      </c>
    </row>
    <row r="19" spans="1:7">
      <c r="A19" t="s">
        <v>427</v>
      </c>
      <c r="D19" t="s">
        <v>414</v>
      </c>
      <c r="E19">
        <v>59454</v>
      </c>
    </row>
    <row r="20" spans="1:7">
      <c r="A20" t="s">
        <v>428</v>
      </c>
      <c r="B20" t="s">
        <v>45</v>
      </c>
      <c r="C20" t="s">
        <v>45</v>
      </c>
      <c r="D20" t="s">
        <v>414</v>
      </c>
      <c r="E20">
        <v>461917</v>
      </c>
      <c r="F20">
        <v>365789</v>
      </c>
      <c r="G20">
        <v>347632</v>
      </c>
    </row>
    <row r="21" spans="1:7">
      <c r="A21" t="s">
        <v>429</v>
      </c>
      <c r="B21" t="s">
        <v>414</v>
      </c>
      <c r="C21" t="s">
        <v>26</v>
      </c>
      <c r="D21" t="s">
        <v>414</v>
      </c>
      <c r="E21">
        <v>593810</v>
      </c>
      <c r="F21">
        <v>605518</v>
      </c>
      <c r="G21">
        <v>480623</v>
      </c>
    </row>
    <row r="22" spans="1:7">
      <c r="A22" t="s">
        <v>430</v>
      </c>
      <c r="B22" t="s">
        <v>56</v>
      </c>
      <c r="C22" t="s">
        <v>56</v>
      </c>
      <c r="D22" t="s">
        <v>414</v>
      </c>
    </row>
    <row r="23" spans="1:7">
      <c r="A23" t="s">
        <v>431</v>
      </c>
      <c r="B23" t="s">
        <v>51</v>
      </c>
      <c r="C23" t="s">
        <v>51</v>
      </c>
      <c r="D23" t="s">
        <v>414</v>
      </c>
      <c r="E23">
        <v>-247684</v>
      </c>
      <c r="F23">
        <v>-217068</v>
      </c>
      <c r="G23">
        <v>-185896</v>
      </c>
    </row>
    <row r="24" spans="1:7">
      <c r="A24" t="s">
        <v>432</v>
      </c>
      <c r="B24" t="s">
        <v>54</v>
      </c>
      <c r="C24" t="s">
        <v>54</v>
      </c>
      <c r="D24" t="s">
        <v>414</v>
      </c>
      <c r="E24">
        <v>1827</v>
      </c>
      <c r="F24">
        <v>1935</v>
      </c>
      <c r="G24">
        <v>2123</v>
      </c>
    </row>
    <row r="25" spans="1:7">
      <c r="A25" t="s">
        <v>433</v>
      </c>
      <c r="B25" t="s">
        <v>434</v>
      </c>
      <c r="C25" t="s">
        <v>33</v>
      </c>
      <c r="D25" t="s">
        <v>414</v>
      </c>
      <c r="E25">
        <v>-3473</v>
      </c>
    </row>
    <row r="26" spans="1:7">
      <c r="A26" t="s">
        <v>435</v>
      </c>
      <c r="B26" t="s">
        <v>38</v>
      </c>
      <c r="C26" t="s">
        <v>38</v>
      </c>
      <c r="D26" t="s">
        <v>414</v>
      </c>
      <c r="E26">
        <v>-249330</v>
      </c>
      <c r="F26">
        <v>-215133</v>
      </c>
      <c r="G26">
        <v>-183773</v>
      </c>
    </row>
    <row r="27" spans="1:7">
      <c r="A27" t="s">
        <v>436</v>
      </c>
      <c r="B27" t="s">
        <v>437</v>
      </c>
      <c r="C27" t="s">
        <v>61</v>
      </c>
      <c r="D27" t="s">
        <v>414</v>
      </c>
      <c r="E27">
        <v>344480</v>
      </c>
      <c r="F27">
        <v>390385</v>
      </c>
      <c r="G27">
        <v>296850</v>
      </c>
    </row>
    <row r="28" spans="1:7">
      <c r="A28" t="s">
        <v>438</v>
      </c>
      <c r="B28" t="s">
        <v>56</v>
      </c>
      <c r="C28" t="s">
        <v>56</v>
      </c>
      <c r="D28" t="s">
        <v>414</v>
      </c>
      <c r="E28">
        <v>4964</v>
      </c>
      <c r="F28">
        <v>9787</v>
      </c>
      <c r="G28">
        <v>7545</v>
      </c>
    </row>
    <row r="29" spans="1:7">
      <c r="A29" t="s">
        <v>439</v>
      </c>
      <c r="B29" t="s">
        <v>70</v>
      </c>
      <c r="C29" t="s">
        <v>70</v>
      </c>
      <c r="D29" t="s">
        <v>414</v>
      </c>
      <c r="E29">
        <v>339516</v>
      </c>
      <c r="F29">
        <v>380598</v>
      </c>
      <c r="G29">
        <v>289305</v>
      </c>
    </row>
    <row r="30" spans="1:7">
      <c r="A30" t="s">
        <v>440</v>
      </c>
      <c r="D30" t="s">
        <v>414</v>
      </c>
    </row>
    <row r="31" spans="1:7">
      <c r="A31" t="s">
        <v>441</v>
      </c>
      <c r="D31" t="s">
        <v>414</v>
      </c>
      <c r="E31">
        <v>159</v>
      </c>
      <c r="F31">
        <v>180</v>
      </c>
      <c r="G31">
        <v>162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/>
  </sheetViews>
  <sheetFormatPr defaultRowHeight="12.75"/>
  <cols>
    <col min="1" max="4" width="25.7109375" customWidth="1"/>
  </cols>
  <sheetData>
    <row r="1" spans="1:7">
      <c r="A1" t="s">
        <v>412</v>
      </c>
      <c r="E1">
        <v>2018</v>
      </c>
      <c r="F1">
        <v>2017</v>
      </c>
      <c r="G1">
        <v>2016</v>
      </c>
    </row>
    <row r="2" spans="1:7">
      <c r="A2" t="s">
        <v>442</v>
      </c>
      <c r="B2" t="s">
        <v>231</v>
      </c>
      <c r="C2" t="s">
        <v>231</v>
      </c>
      <c r="D2" t="s">
        <v>443</v>
      </c>
    </row>
    <row r="3" spans="1:7">
      <c r="A3" t="s">
        <v>439</v>
      </c>
      <c r="B3" t="s">
        <v>232</v>
      </c>
      <c r="C3" t="s">
        <v>232</v>
      </c>
      <c r="D3" t="s">
        <v>443</v>
      </c>
      <c r="E3">
        <v>339516</v>
      </c>
      <c r="F3">
        <v>380598</v>
      </c>
      <c r="G3">
        <v>289305</v>
      </c>
    </row>
    <row r="4" spans="1:7">
      <c r="A4" t="s">
        <v>444</v>
      </c>
      <c r="D4" t="s">
        <v>443</v>
      </c>
    </row>
    <row r="5" spans="1:7">
      <c r="A5" t="s">
        <v>445</v>
      </c>
      <c r="B5" t="s">
        <v>236</v>
      </c>
      <c r="C5" t="s">
        <v>236</v>
      </c>
      <c r="D5" t="s">
        <v>443</v>
      </c>
      <c r="E5">
        <v>148365</v>
      </c>
      <c r="F5">
        <v>123835</v>
      </c>
      <c r="G5">
        <v>115717</v>
      </c>
    </row>
    <row r="6" spans="1:7">
      <c r="A6" t="s">
        <v>446</v>
      </c>
      <c r="B6" t="s">
        <v>240</v>
      </c>
      <c r="C6" t="s">
        <v>240</v>
      </c>
      <c r="D6" t="s">
        <v>443</v>
      </c>
      <c r="E6">
        <v>12167</v>
      </c>
      <c r="F6">
        <v>13026</v>
      </c>
      <c r="G6">
        <v>15146</v>
      </c>
    </row>
    <row r="7" spans="1:7">
      <c r="A7" t="s">
        <v>447</v>
      </c>
      <c r="B7" t="s">
        <v>244</v>
      </c>
      <c r="C7" t="s">
        <v>244</v>
      </c>
      <c r="D7" t="s">
        <v>443</v>
      </c>
      <c r="E7">
        <v>309</v>
      </c>
      <c r="F7">
        <v>530</v>
      </c>
      <c r="G7">
        <v>-455</v>
      </c>
    </row>
    <row r="8" spans="1:7">
      <c r="A8" t="s">
        <v>448</v>
      </c>
      <c r="B8" t="s">
        <v>269</v>
      </c>
      <c r="C8" t="s">
        <v>269</v>
      </c>
      <c r="D8" t="s">
        <v>443</v>
      </c>
      <c r="E8">
        <v>-522</v>
      </c>
      <c r="F8">
        <v>-561</v>
      </c>
      <c r="G8">
        <v>-1535</v>
      </c>
    </row>
    <row r="9" spans="1:7">
      <c r="A9" t="s">
        <v>449</v>
      </c>
      <c r="B9" t="s">
        <v>248</v>
      </c>
      <c r="C9" t="s">
        <v>248</v>
      </c>
      <c r="D9" t="s">
        <v>443</v>
      </c>
      <c r="E9">
        <v>11152</v>
      </c>
      <c r="F9">
        <v>15636</v>
      </c>
      <c r="G9">
        <v>18312</v>
      </c>
    </row>
    <row r="10" spans="1:7">
      <c r="A10" t="s">
        <v>450</v>
      </c>
      <c r="D10" t="s">
        <v>443</v>
      </c>
      <c r="E10">
        <v>61888</v>
      </c>
      <c r="F10">
        <v>65971</v>
      </c>
      <c r="G10">
        <v>58673</v>
      </c>
    </row>
    <row r="11" spans="1:7">
      <c r="A11" t="s">
        <v>433</v>
      </c>
      <c r="B11" t="s">
        <v>241</v>
      </c>
      <c r="C11" t="s">
        <v>241</v>
      </c>
      <c r="D11" t="s">
        <v>443</v>
      </c>
      <c r="E11">
        <v>3473</v>
      </c>
    </row>
    <row r="12" spans="1:7">
      <c r="A12" t="s">
        <v>427</v>
      </c>
      <c r="B12" t="s">
        <v>240</v>
      </c>
      <c r="C12" t="s">
        <v>240</v>
      </c>
      <c r="D12" t="s">
        <v>443</v>
      </c>
      <c r="E12">
        <v>59454</v>
      </c>
    </row>
    <row r="13" spans="1:7">
      <c r="A13" t="s">
        <v>451</v>
      </c>
      <c r="D13" t="s">
        <v>443</v>
      </c>
    </row>
    <row r="14" spans="1:7">
      <c r="A14" t="s">
        <v>452</v>
      </c>
      <c r="B14" t="s">
        <v>264</v>
      </c>
      <c r="C14" t="s">
        <v>264</v>
      </c>
      <c r="D14" t="s">
        <v>443</v>
      </c>
      <c r="E14">
        <v>-673</v>
      </c>
      <c r="F14">
        <v>-5332</v>
      </c>
      <c r="G14">
        <v>7565</v>
      </c>
    </row>
    <row r="15" spans="1:7">
      <c r="A15" t="s">
        <v>453</v>
      </c>
      <c r="B15" t="s">
        <v>276</v>
      </c>
      <c r="C15" t="s">
        <v>276</v>
      </c>
      <c r="D15" t="s">
        <v>443</v>
      </c>
    </row>
    <row r="16" spans="1:7">
      <c r="A16" t="s">
        <v>391</v>
      </c>
      <c r="B16" t="s">
        <v>275</v>
      </c>
      <c r="C16" t="s">
        <v>275</v>
      </c>
      <c r="D16" t="s">
        <v>443</v>
      </c>
      <c r="E16">
        <v>1796</v>
      </c>
      <c r="F16">
        <v>-421</v>
      </c>
      <c r="G16">
        <v>506</v>
      </c>
    </row>
    <row r="17" spans="1:7">
      <c r="A17" t="s">
        <v>364</v>
      </c>
      <c r="B17" t="s">
        <v>277</v>
      </c>
      <c r="C17" t="s">
        <v>277</v>
      </c>
      <c r="D17" t="s">
        <v>443</v>
      </c>
      <c r="E17">
        <v>-126</v>
      </c>
      <c r="F17">
        <v>411</v>
      </c>
      <c r="G17">
        <v>-4672</v>
      </c>
    </row>
    <row r="18" spans="1:7">
      <c r="A18" t="s">
        <v>393</v>
      </c>
      <c r="B18" t="s">
        <v>243</v>
      </c>
      <c r="C18" t="s">
        <v>243</v>
      </c>
      <c r="D18" t="s">
        <v>443</v>
      </c>
      <c r="E18">
        <v>12020</v>
      </c>
      <c r="F18">
        <v>-502</v>
      </c>
      <c r="G18">
        <v>16120</v>
      </c>
    </row>
    <row r="19" spans="1:7">
      <c r="A19" t="s">
        <v>394</v>
      </c>
      <c r="D19" t="s">
        <v>443</v>
      </c>
      <c r="E19">
        <v>6201</v>
      </c>
      <c r="F19">
        <v>190</v>
      </c>
      <c r="G19">
        <v>-3100</v>
      </c>
    </row>
    <row r="20" spans="1:7">
      <c r="A20" t="s">
        <v>454</v>
      </c>
      <c r="D20" t="s">
        <v>443</v>
      </c>
      <c r="E20">
        <v>-149</v>
      </c>
      <c r="F20">
        <v>-517</v>
      </c>
      <c r="G20">
        <v>913</v>
      </c>
    </row>
    <row r="21" spans="1:7">
      <c r="A21" t="s">
        <v>399</v>
      </c>
      <c r="B21" t="s">
        <v>277</v>
      </c>
      <c r="C21" t="s">
        <v>277</v>
      </c>
      <c r="D21" t="s">
        <v>443</v>
      </c>
      <c r="E21">
        <v>-438</v>
      </c>
      <c r="F21">
        <v>5847</v>
      </c>
      <c r="G21">
        <v>1875</v>
      </c>
    </row>
    <row r="22" spans="1:7">
      <c r="A22" t="s">
        <v>455</v>
      </c>
      <c r="B22" t="s">
        <v>285</v>
      </c>
      <c r="C22" t="s">
        <v>285</v>
      </c>
      <c r="D22" t="s">
        <v>443</v>
      </c>
      <c r="E22">
        <v>654433</v>
      </c>
      <c r="F22">
        <v>598711</v>
      </c>
      <c r="G22">
        <v>514370</v>
      </c>
    </row>
    <row r="23" spans="1:7">
      <c r="A23" t="s">
        <v>456</v>
      </c>
      <c r="B23" t="s">
        <v>286</v>
      </c>
      <c r="C23" t="s">
        <v>286</v>
      </c>
      <c r="D23" t="s">
        <v>457</v>
      </c>
    </row>
    <row r="24" spans="1:7">
      <c r="A24" t="s">
        <v>458</v>
      </c>
      <c r="D24" t="s">
        <v>443</v>
      </c>
      <c r="E24">
        <v>-20</v>
      </c>
      <c r="F24">
        <v>-78</v>
      </c>
      <c r="G24">
        <v>-330</v>
      </c>
    </row>
    <row r="25" spans="1:7">
      <c r="A25" t="s">
        <v>459</v>
      </c>
      <c r="B25" t="s">
        <v>287</v>
      </c>
      <c r="C25" t="s">
        <v>287</v>
      </c>
      <c r="D25" t="s">
        <v>443</v>
      </c>
      <c r="E25">
        <v>-4284</v>
      </c>
      <c r="F25">
        <v>-3178</v>
      </c>
      <c r="G25">
        <v>-3111</v>
      </c>
    </row>
    <row r="26" spans="1:7">
      <c r="A26" t="s">
        <v>460</v>
      </c>
      <c r="B26" t="s">
        <v>288</v>
      </c>
      <c r="C26" t="s">
        <v>288</v>
      </c>
      <c r="D26" t="s">
        <v>457</v>
      </c>
      <c r="E26">
        <v>3211</v>
      </c>
      <c r="F26">
        <v>934</v>
      </c>
      <c r="G26">
        <v>1134</v>
      </c>
    </row>
    <row r="27" spans="1:7">
      <c r="A27" t="s">
        <v>461</v>
      </c>
      <c r="B27" t="s">
        <v>302</v>
      </c>
      <c r="C27" t="s">
        <v>302</v>
      </c>
      <c r="D27" t="s">
        <v>462</v>
      </c>
      <c r="F27">
        <v>13200</v>
      </c>
      <c r="G27">
        <v>3150</v>
      </c>
    </row>
    <row r="28" spans="1:7">
      <c r="A28" t="s">
        <v>463</v>
      </c>
      <c r="B28" t="s">
        <v>287</v>
      </c>
      <c r="C28" t="s">
        <v>287</v>
      </c>
      <c r="D28" t="s">
        <v>457</v>
      </c>
      <c r="E28">
        <v>-1243466</v>
      </c>
      <c r="F28">
        <v>-83252</v>
      </c>
      <c r="G28">
        <v>-3267992</v>
      </c>
    </row>
    <row r="29" spans="1:7">
      <c r="A29" t="s">
        <v>464</v>
      </c>
      <c r="D29" t="s">
        <v>457</v>
      </c>
      <c r="E29">
        <v>-303684</v>
      </c>
    </row>
    <row r="30" spans="1:7">
      <c r="A30" t="s">
        <v>465</v>
      </c>
      <c r="D30" t="s">
        <v>457</v>
      </c>
      <c r="E30">
        <v>38459</v>
      </c>
      <c r="F30">
        <v>73072</v>
      </c>
      <c r="G30">
        <v>48533</v>
      </c>
    </row>
    <row r="31" spans="1:7">
      <c r="A31" t="s">
        <v>466</v>
      </c>
      <c r="B31" t="s">
        <v>296</v>
      </c>
      <c r="C31" t="s">
        <v>296</v>
      </c>
      <c r="D31" t="s">
        <v>457</v>
      </c>
      <c r="E31">
        <v>-1509784</v>
      </c>
      <c r="F31">
        <v>698</v>
      </c>
      <c r="G31">
        <v>-3218616</v>
      </c>
    </row>
    <row r="32" spans="1:7">
      <c r="A32" t="s">
        <v>467</v>
      </c>
      <c r="B32" t="s">
        <v>297</v>
      </c>
      <c r="C32" t="s">
        <v>297</v>
      </c>
      <c r="D32" t="s">
        <v>462</v>
      </c>
    </row>
    <row r="33" spans="1:7">
      <c r="A33" t="s">
        <v>468</v>
      </c>
      <c r="B33" t="s">
        <v>469</v>
      </c>
      <c r="C33" t="s">
        <v>307</v>
      </c>
      <c r="D33" t="s">
        <v>462</v>
      </c>
      <c r="E33">
        <v>-550435</v>
      </c>
      <c r="F33">
        <v>-529370</v>
      </c>
      <c r="G33">
        <v>-428352</v>
      </c>
    </row>
    <row r="34" spans="1:7">
      <c r="A34" t="s">
        <v>470</v>
      </c>
      <c r="B34" t="s">
        <v>298</v>
      </c>
      <c r="C34" t="s">
        <v>298</v>
      </c>
      <c r="D34" t="s">
        <v>462</v>
      </c>
      <c r="E34">
        <v>7537</v>
      </c>
      <c r="F34">
        <v>18157</v>
      </c>
      <c r="G34">
        <v>113484</v>
      </c>
    </row>
    <row r="35" spans="1:7">
      <c r="A35" t="s">
        <v>471</v>
      </c>
      <c r="B35" t="s">
        <v>298</v>
      </c>
      <c r="C35" t="s">
        <v>298</v>
      </c>
      <c r="D35" t="s">
        <v>462</v>
      </c>
      <c r="F35">
        <v>139414</v>
      </c>
      <c r="G35">
        <v>870810</v>
      </c>
    </row>
    <row r="36" spans="1:7">
      <c r="A36" t="s">
        <v>472</v>
      </c>
      <c r="B36" t="s">
        <v>299</v>
      </c>
      <c r="C36" t="s">
        <v>299</v>
      </c>
      <c r="D36" t="s">
        <v>462</v>
      </c>
      <c r="E36">
        <v>2593405</v>
      </c>
      <c r="F36">
        <v>100000</v>
      </c>
      <c r="G36">
        <v>2552000</v>
      </c>
    </row>
    <row r="37" spans="1:7">
      <c r="A37" t="s">
        <v>473</v>
      </c>
      <c r="B37" t="s">
        <v>243</v>
      </c>
      <c r="C37" t="s">
        <v>243</v>
      </c>
      <c r="D37" t="s">
        <v>443</v>
      </c>
      <c r="E37">
        <v>-32426</v>
      </c>
      <c r="G37">
        <v>-31911</v>
      </c>
    </row>
    <row r="38" spans="1:7">
      <c r="A38" t="s">
        <v>474</v>
      </c>
      <c r="B38" t="s">
        <v>302</v>
      </c>
      <c r="C38" t="s">
        <v>302</v>
      </c>
      <c r="D38" t="s">
        <v>462</v>
      </c>
      <c r="E38">
        <v>-1164117</v>
      </c>
      <c r="F38">
        <v>-335112</v>
      </c>
      <c r="G38">
        <v>-377104</v>
      </c>
    </row>
    <row r="39" spans="1:7">
      <c r="A39" t="s">
        <v>475</v>
      </c>
      <c r="D39" t="s">
        <v>462</v>
      </c>
      <c r="E39">
        <v>-1884</v>
      </c>
    </row>
    <row r="40" spans="1:7">
      <c r="A40" t="s">
        <v>476</v>
      </c>
      <c r="B40" t="s">
        <v>311</v>
      </c>
      <c r="C40" t="s">
        <v>311</v>
      </c>
      <c r="D40" t="s">
        <v>462</v>
      </c>
      <c r="E40">
        <v>852080</v>
      </c>
      <c r="F40">
        <v>-606911</v>
      </c>
      <c r="G40">
        <v>2698927</v>
      </c>
    </row>
    <row r="41" spans="1:7">
      <c r="A41" t="s">
        <v>477</v>
      </c>
      <c r="B41" t="s">
        <v>314</v>
      </c>
      <c r="C41" t="s">
        <v>314</v>
      </c>
      <c r="D41" t="s">
        <v>462</v>
      </c>
      <c r="E41">
        <v>-3271</v>
      </c>
      <c r="F41">
        <v>-7502</v>
      </c>
      <c r="G41">
        <v>-5319</v>
      </c>
    </row>
    <row r="42" spans="1:7">
      <c r="A42" t="s">
        <v>478</v>
      </c>
      <c r="B42" t="s">
        <v>478</v>
      </c>
      <c r="C42" t="s">
        <v>315</v>
      </c>
      <c r="D42" t="s">
        <v>462</v>
      </c>
      <c r="E42">
        <v>29054</v>
      </c>
      <c r="F42">
        <v>36556</v>
      </c>
      <c r="G42">
        <v>41875</v>
      </c>
    </row>
    <row r="43" spans="1:7">
      <c r="A43" t="s">
        <v>479</v>
      </c>
      <c r="B43" t="s">
        <v>316</v>
      </c>
      <c r="C43" t="s">
        <v>316</v>
      </c>
      <c r="D43" t="s">
        <v>462</v>
      </c>
      <c r="E43">
        <v>25783</v>
      </c>
      <c r="F43">
        <v>29054</v>
      </c>
      <c r="G43">
        <v>36556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/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E3382C-1B12-41DE-9DD1-9FF6D8AD55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5FDD1B-7A7F-49C2-9EB1-07F04C6DF3B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A863031-1889-4981-885B-566262CDE8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2021-11-01T04:47:17Z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