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125" i="1"/>
  <c r="F125" i="1"/>
  <c r="G92" i="1" l="1"/>
  <c r="F92" i="1"/>
  <c r="G89" i="1"/>
  <c r="F89" i="1"/>
  <c r="G432" i="1" l="1"/>
  <c r="G433" i="1" s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O381" i="1"/>
  <c r="N381" i="1"/>
  <c r="M381" i="1"/>
  <c r="L381" i="1"/>
  <c r="K381" i="1"/>
  <c r="J381" i="1"/>
  <c r="G381" i="1"/>
  <c r="F381" i="1"/>
  <c r="O375" i="1"/>
  <c r="N375" i="1"/>
  <c r="M375" i="1"/>
  <c r="L375" i="1"/>
  <c r="K375" i="1"/>
  <c r="J375" i="1"/>
  <c r="G375" i="1"/>
  <c r="F375" i="1"/>
  <c r="M371" i="1"/>
  <c r="L371" i="1"/>
  <c r="O370" i="1"/>
  <c r="N370" i="1"/>
  <c r="J370" i="1"/>
  <c r="N368" i="1"/>
  <c r="K368" i="1"/>
  <c r="J368" i="1"/>
  <c r="F368" i="1"/>
  <c r="L366" i="1"/>
  <c r="H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F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8" i="1" s="1"/>
  <c r="K44" i="1"/>
  <c r="K370" i="1" s="1"/>
  <c r="J44" i="1"/>
  <c r="J378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O11" i="1"/>
  <c r="N11" i="1"/>
  <c r="M11" i="1"/>
  <c r="L11" i="1"/>
  <c r="L373" i="1" s="1"/>
  <c r="K11" i="1"/>
  <c r="J11" i="1"/>
  <c r="I11" i="1"/>
  <c r="I373" i="1" s="1"/>
  <c r="H11" i="1"/>
  <c r="O10" i="1"/>
  <c r="N10" i="1"/>
  <c r="N377" i="1" s="1"/>
  <c r="M10" i="1"/>
  <c r="L10" i="1"/>
  <c r="K10" i="1"/>
  <c r="K377" i="1" s="1"/>
  <c r="J10" i="1"/>
  <c r="J377" i="1" s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161" i="1" l="1"/>
  <c r="F8" i="1" s="1"/>
  <c r="G12" i="1"/>
  <c r="G366" i="1" s="1"/>
  <c r="F12" i="1"/>
  <c r="H373" i="1"/>
  <c r="H371" i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G383" i="1"/>
  <c r="G382" i="1"/>
  <c r="F383" i="1"/>
  <c r="F382" i="1"/>
  <c r="L376" i="1"/>
  <c r="M366" i="1"/>
  <c r="I378" i="1"/>
  <c r="M382" i="1"/>
  <c r="K383" i="1"/>
  <c r="I384" i="1"/>
  <c r="L368" i="1"/>
  <c r="H370" i="1"/>
  <c r="J373" i="1"/>
  <c r="H375" i="1"/>
  <c r="N376" i="1"/>
  <c r="L377" i="1"/>
  <c r="H381" i="1"/>
  <c r="N382" i="1"/>
  <c r="J384" i="1"/>
  <c r="L382" i="1"/>
  <c r="J383" i="1"/>
  <c r="H384" i="1"/>
  <c r="K372" i="1"/>
  <c r="M376" i="1"/>
  <c r="I365" i="1"/>
  <c r="M368" i="1"/>
  <c r="M372" i="1"/>
  <c r="I375" i="1"/>
  <c r="O376" i="1"/>
  <c r="M377" i="1"/>
  <c r="K378" i="1"/>
  <c r="I381" i="1"/>
  <c r="O382" i="1"/>
  <c r="K384" i="1"/>
  <c r="H376" i="1"/>
  <c r="G363" i="1"/>
  <c r="O368" i="1"/>
  <c r="O372" i="1"/>
  <c r="I376" i="1"/>
  <c r="O377" i="1"/>
  <c r="M378" i="1"/>
  <c r="I382" i="1"/>
  <c r="N372" i="1"/>
  <c r="H382" i="1"/>
  <c r="F44" i="1"/>
  <c r="H363" i="1"/>
  <c r="L370" i="1"/>
  <c r="G44" i="1"/>
  <c r="I363" i="1"/>
  <c r="G376" i="1" l="1"/>
  <c r="G14" i="1"/>
  <c r="F366" i="1"/>
  <c r="F14" i="1"/>
  <c r="F376" i="1"/>
  <c r="G378" i="1"/>
  <c r="G59" i="1"/>
  <c r="G67" i="1" s="1"/>
  <c r="G71" i="1" s="1"/>
  <c r="G370" i="1"/>
  <c r="F378" i="1"/>
  <c r="F59" i="1"/>
  <c r="F67" i="1" s="1"/>
  <c r="F71" i="1" s="1"/>
  <c r="F370" i="1"/>
  <c r="F373" i="1" l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<sst xmlns="http://schemas.openxmlformats.org/spreadsheetml/2006/main" count="937" uniqueCount="574">
  <si>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</si>
  <si>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</si>
  <si>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</si>
  <si>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</si>
  <si>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</si>
  <si>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</si>
  <si>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</si>
  <si>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</si>
  <si>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</si>
  <si>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</si>
  <si>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</si>
  <si>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</si>
  <si>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</si>
  <si>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</si>
  <si>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</si>
  <si>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</si>
  <si>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</si>
  <si>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</si>
  <si>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</si>
  <si>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</si>
  <si>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</si>
  <si>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</si>
  <si>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</si>
  <si>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</si>
  <si>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</si>
  <si>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</si>
  <si>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</si>
  <si>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</si>
  <si>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</si>
  <si>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</si>
  <si>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</si>
  <si>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</si>
  <si>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</si>
  <si>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</si>
  <si>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</si>
  <si>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</si>
  <si>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</si>
  <si>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</si>
  <si>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</si>
  <si>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</si>
  <si>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</si>
  <si>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</si>
  <si>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</si>
  <si>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</si>
  <si>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</si>
  <si>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</si>
  <si>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</si>
  <si>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</si>
  <si>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</si>
  <si>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</si>
  <si>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</si>
  <si>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</si>
  <si>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</si>
  <si>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</si>
  <si>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</si>
  <si>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</si>
  <si>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</si>
  <si>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</si>
  <si>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</si>
  <si>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</si>
  <si>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</si>
  <si>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</si>
  <si>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</si>
  <si>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</si>
  <si>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</si>
  <si>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</si>
  <si>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</si>
  <si>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</si>
  <si>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</si>
  <si>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</si>
  <si>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</si>
  <si>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</si>
  <si>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</si>
  <si>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</si>
  <si>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</si>
  <si>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</si>
  <si>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</si>
  <si>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</si>
  <si>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</si>
  <si>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</si>
  <si>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</si>
  <si>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</si>
  <si>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</si>
  <si>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</si>
  <si>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</si>
  <si>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</si>
  <si>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</si>
  <si>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</si>
  <si>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</si>
  <si>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</si>
  <si>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</si>
  <si>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</si>
  <si>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</si>
  <si>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</si>
  <si>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</si>
  <si>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</si>
  <si>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</si>
  <si>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</si>
  <si>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</si>
  <si>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</si>
  <si>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</si>
  <si>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</si>
  <si>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</si>
  <si>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</si>
  <si>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</si>
  <si>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</si>
  <si>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</si>
  <si>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</si>
  <si>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</si>
  <si>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</si>
  <si>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</si>
  <si>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</si>
  <si>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</si>
  <si>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</si>
  <si>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</si>
  <si>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</si>
  <si>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</si>
  <si>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</si>
  <si>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</si>
  <si>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</si>
  <si>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</si>
  <si>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</si>
  <si>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</si>
  <si>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</si>
  <si>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</si>
  <si>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</si>
  <si>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</si>
  <si>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</si>
  <si>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</si>
  <si>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</si>
  <si>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</si>
  <si>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</si>
  <si>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</si>
  <si>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</si>
  <si>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</si>
  <si>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</si>
  <si>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</si>
  <si>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</si>
  <si>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</si>
  <si>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</si>
  <si>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</si>
  <si>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</si>
  <si>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</si>
  <si>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</si>
  <si>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</si>
  <si>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</si>
  <si>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</si>
  <si>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</si>
  <si>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</si>
  <si>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</si>
  <si>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</si>
  <si>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</si>
  <si>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</si>
  <si>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</si>
  <si>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</si>
  <si>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</si>
  <si>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</si>
  <si>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</si>
  <si>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</si>
  <si>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</si>
  <si>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</si>
  <si>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</si>
  <si>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</si>
  <si>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</si>
  <si>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</si>
  <si>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</si>
  <si>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</si>
  <si>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</si>
  <si>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</si>
  <si>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</si>
  <si>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</si>
  <si>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</si>
  <si>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</si>
  <si>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</si>
  <si>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</si>
  <si>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</si>
  <si>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</si>
  <si>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</si>
  <si>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</si>
  <si>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</si>
  <si>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</si>
  <si>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</si>
  <si>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</si>
  <si>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</si>
  <si>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</si>
  <si>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</si>
  <si>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</si>
  <si>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</si>
  <si>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</si>
  <si>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</si>
  <si>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</si>
  <si>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</si>
  <si>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</si>
  <si>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</si>
  <si>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</si>
  <si>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</si>
  <si>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</si>
  <si>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</si>
  <si>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</si>
  <si>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</si>
  <si>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</si>
  <si>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</si>
  <si>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</si>
  <si>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</si>
  <si>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</si>
  <si>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</si>
  <si>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</si>
  <si>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</si>
  <si>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</si>
  <si>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</si>
  <si>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</si>
  <si>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</si>
  <si>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</si>
  <si>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</si>
  <si>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</si>
  <si>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</si>
  <si>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</si>
  <si>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</si>
  <si>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</si>
  <si>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</si>
  <si>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</si>
  <si>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</si>
  <si>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</si>
  <si>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</si>
  <si>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</si>
  <si>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</si>
  <si>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</si>
  <si>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</si>
  <si>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</si>
  <si>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</si>
  <si>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</si>
  <si>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</si>
  <si>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</si>
  <si>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</si>
  <si>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</si>
  <si>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</si>
  <si>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</si>
  <si>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</si>
  <si>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</si>
  <si>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</si>
  <si>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</si>
  <si>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</si>
  <si>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</si>
  <si>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</si>
  <si>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</si>
  <si>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</si>
  <si>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</si>
  <si>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</si>
  <si>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</si>
  <si>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</si>
  <si>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</si>
  <si>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</si>
  <si>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</si>
  <si>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</si>
  <si>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</si>
  <si>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</si>
  <si>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</si>
  <si>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</si>
  <si>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</si>
  <si>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</si>
  <si>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</si>
  <si>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</si>
  <si>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</si>
  <si>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</si>
  <si>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</si>
  <si>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</si>
  <si>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</si>
  <si>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</si>
  <si>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</si>
  <si>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</si>
  <si>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</si>
  <si>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</si>
  <si>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</si>
  <si>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</si>
  <si>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</si>
  <si>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</si>
  <si>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</si>
  <si>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</si>
  <si>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</si>
  <si>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</si>
  <si>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</si>
  <si>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</si>
  <si>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</si>
  <si>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</si>
  <si>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</si>
  <si>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</si>
  <si>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</si>
  <si>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</si>
  <si>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</si>
  <si>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</si>
  <si>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</si>
  <si>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</si>
  <si>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</si>
  <si>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</si>
  <si>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</si>
  <si>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</si>
  <si>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</si>
  <si>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</si>
  <si>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</si>
  <si>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</si>
  <si>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</si>
  <si>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</si>
  <si>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</si>
  <si>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</si>
  <si>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</si>
  <si>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</si>
  <si>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</si>
  <si>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</si>
  <si>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</si>
  <si>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</si>
  <si>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</si>
  <si>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</si>
  <si>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</si>
  <si>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</si>
  <si>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</si>
  <si>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</si>
  <si>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</si>
  <si>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</si>
  <si>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</si>
  <si>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</si>
  <si>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</si>
  <si>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</si>
  <si>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</si>
  <si>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</si>
  <si>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</si>
  <si>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</si>
  <si>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</si>
  <si>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</si>
  <si>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</si>
  <si>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</si>
  <si>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</si>
  <si>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</si>
  <si>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</si>
  <si>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</si>
  <si>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</si>
  <si>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</si>
  <si>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</si>
  <si>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</si>
  <si>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</si>
  <si>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</si>
  <si>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</si>
  <si>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</si>
  <si>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</si>
  <si>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</si>
  <si>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</si>
  <si>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</si>
  <si>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</si>
  <si>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</si>
  <si>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</si>
  <si>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</si>
  <si>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</si>
  <si>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</si>
  <si>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</si>
  <si>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</si>
  <si>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</si>
  <si>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</si>
  <si>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</si>
  <si>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</si>
  <si>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</si>
  <si>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</si>
  <si>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</si>
  <si>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</si>
  <si>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</si>
  <si>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</si>
  <si>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</si>
  <si>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</si>
  <si>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</si>
  <si>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</si>
  <si>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</si>
  <si>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</si>
  <si>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</si>
  <si>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</si>
  <si>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</si>
  <si>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</si>
  <si>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</si>
  <si>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Currentassets:</t>
  </si>
  <si>
    <t>Cashandcashequivalents</t>
  </si>
  <si>
    <t>Marketablesecurities(Note3)</t>
  </si>
  <si>
    <t>Accountsreceivable,lessallowancefordoubtfulaccountsof $5,487in2018and$4,168in2017</t>
  </si>
  <si>
    <t>Inventories</t>
  </si>
  <si>
    <t>Deferredcosts</t>
  </si>
  <si>
    <t>Prepaidexpensesandothercurrentassets</t>
  </si>
  <si>
    <t>Totalcurrentassets</t>
  </si>
  <si>
    <t>Propertyandequipment,net</t>
  </si>
  <si>
    <t>Landandimprovements</t>
  </si>
  <si>
    <t>Buildingandimprovements</t>
  </si>
  <si>
    <t>Officefurnitureandequipment</t>
  </si>
  <si>
    <t>Manufacturingequipment</t>
  </si>
  <si>
    <t>Engineeringequipment</t>
  </si>
  <si>
    <t>Accumulateddepreciation</t>
  </si>
  <si>
    <t>Restrictedcash(Note4)</t>
  </si>
  <si>
    <t>Deferredincometaxes(Note6)</t>
  </si>
  <si>
    <t>Noncurrentdeferredcosts</t>
  </si>
  <si>
    <t>Intangibleassets,net</t>
  </si>
  <si>
    <t>Other Intangibles</t>
  </si>
  <si>
    <t>Otherassets</t>
  </si>
  <si>
    <t>Totalassets</t>
  </si>
  <si>
    <t>LiabilitiesandStockholders'Equity</t>
  </si>
  <si>
    <t>Currentliabilities:</t>
  </si>
  <si>
    <t>Accountspayable</t>
  </si>
  <si>
    <t>Accounts payable</t>
  </si>
  <si>
    <t>Salariesandbenefitspayable</t>
  </si>
  <si>
    <t>Accruedwarrantycosts</t>
  </si>
  <si>
    <t>Accruedsalesprogramcosts</t>
  </si>
  <si>
    <t>Deferredrevenue</t>
  </si>
  <si>
    <t>Accrued Revenue</t>
  </si>
  <si>
    <t>Accruedroyaltycosts</t>
  </si>
  <si>
    <t>Accruedadvertisingexpense</t>
  </si>
  <si>
    <t>Otheraccruedexpenses</t>
  </si>
  <si>
    <t>Accruals</t>
  </si>
  <si>
    <t>Incometaxespayable</t>
  </si>
  <si>
    <t>Dividendpayable</t>
  </si>
  <si>
    <t>Totalcurrentliabilities</t>
  </si>
  <si>
    <t>Noncurrentincometaxes</t>
  </si>
  <si>
    <t>Noncurrentdeferredrevenue</t>
  </si>
  <si>
    <t>Otherliabilities</t>
  </si>
  <si>
    <t>Stockholders'equity:</t>
  </si>
  <si>
    <t>Shares,CHF0.10parvalue,198,077sharesauthorizedandissued,</t>
  </si>
  <si>
    <t>189,461sharesoutstandingatDecember29,2018;</t>
  </si>
  <si>
    <t>and188,189sharesoutstandingatDecember30,2017;</t>
  </si>
  <si>
    <t>(Notes9,10,and11):</t>
  </si>
  <si>
    <t>Additionalpaidincapital</t>
  </si>
  <si>
    <t>Treasurystock</t>
  </si>
  <si>
    <t>Retainedearnings</t>
  </si>
  <si>
    <t>Accumulatedothercomprehensiveincome</t>
  </si>
  <si>
    <t>Totalstockholders'equity</t>
  </si>
  <si>
    <t>Totalliabilitiesandstockholders'equity</t>
  </si>
  <si>
    <t>Seeaccompanyingnotes</t>
  </si>
  <si>
    <t>Netsales</t>
  </si>
  <si>
    <t>Net revenue</t>
  </si>
  <si>
    <t>Revenue</t>
  </si>
  <si>
    <t>Costofgoodssold</t>
  </si>
  <si>
    <t>Grossprofit</t>
  </si>
  <si>
    <t>Gross Profit</t>
  </si>
  <si>
    <t>Advertisingexpense</t>
  </si>
  <si>
    <t>Selling,generalandadministrativeexpenses</t>
  </si>
  <si>
    <t>Researchanddevelopmentexpense</t>
  </si>
  <si>
    <t>Operatingincome</t>
  </si>
  <si>
    <t>Otherincome(expense):</t>
  </si>
  <si>
    <t>Interestincome</t>
  </si>
  <si>
    <t>Foreigncurrencylosses</t>
  </si>
  <si>
    <t>Otherincome(expense)</t>
  </si>
  <si>
    <t>Other Expenses</t>
  </si>
  <si>
    <t>Incomebeforeincometaxes</t>
  </si>
  <si>
    <t>Incometaxprovision(benefit):(Note6)</t>
  </si>
  <si>
    <t>Current</t>
  </si>
  <si>
    <t>Deferred</t>
  </si>
  <si>
    <t>Netincome</t>
  </si>
  <si>
    <t>Basicnetincomepershare(Note10)</t>
  </si>
  <si>
    <t>Foreigncurrencytranslationadjustment</t>
  </si>
  <si>
    <t>Changeinfairvalueofavailableforsale marketablesecurities,netofdeferredtaxes</t>
  </si>
  <si>
    <t>Comprehensiveincome</t>
  </si>
  <si>
    <t>Total Other Comprehensive Income</t>
  </si>
  <si>
    <t>GarminLtd.AndSubsidiaries</t>
  </si>
  <si>
    <t>ConsolidatedStatementsofCashFlows</t>
  </si>
  <si>
    <t>(Inthousands)</t>
  </si>
  <si>
    <t>December29,</t>
  </si>
  <si>
    <t>OperatingActivities:</t>
  </si>
  <si>
    <t>Adjustmentstoreconcilenetincometonetcashprovided</t>
  </si>
  <si>
    <t>byoperatingactivities:</t>
  </si>
  <si>
    <t>Operating Activities</t>
  </si>
  <si>
    <t>Amortization</t>
  </si>
  <si>
    <t>Gainonsaleofpropertyandequipment</t>
  </si>
  <si>
    <t>Provisionfordoubtfulaccounts</t>
  </si>
  <si>
    <t>Provisionforobsoleteandslowmovinginventories</t>
  </si>
  <si>
    <t>Unrealizedforeigncurrencylosses</t>
  </si>
  <si>
    <t>Deferredincometaxes</t>
  </si>
  <si>
    <t>Stockcompensationexpense</t>
  </si>
  <si>
    <t>Realizedlosses(gains)onmarketablesecurities</t>
  </si>
  <si>
    <t>Changesinoperatingassetsandliabilities,netofacquisitions:</t>
  </si>
  <si>
    <t>Accountsreceivable</t>
  </si>
  <si>
    <t>Othercurrentandnoncurrentassets</t>
  </si>
  <si>
    <t>Othercurrentandnoncurrentliabilities</t>
  </si>
  <si>
    <t>Netcashprovidedbyoperatingactivities</t>
  </si>
  <si>
    <t>Investingactivities:</t>
  </si>
  <si>
    <t>Purchasesofpropertyandequipment</t>
  </si>
  <si>
    <t>Proceedsfromsaleofpropertyandequipment</t>
  </si>
  <si>
    <t>Purchaseofintangibleassets</t>
  </si>
  <si>
    <t>Purchaseofmarketablesecurities</t>
  </si>
  <si>
    <t>Redemptionofmarketablesecurities</t>
  </si>
  <si>
    <t>Acquisitions,netofcashacquired</t>
  </si>
  <si>
    <t>Netcashusedininvestingactivities</t>
  </si>
  <si>
    <t>Financingactivities:</t>
  </si>
  <si>
    <t>Dividends</t>
  </si>
  <si>
    <t xml:space="preserve">Dividend paid to shareholders to parent on minority interests </t>
  </si>
  <si>
    <t>Taxbenefitfromissuanceofequityawards</t>
  </si>
  <si>
    <t>Proceedsfromissuanceoftreasurystockrelatedtoequityawards</t>
  </si>
  <si>
    <t>Purchaseoftreasurystockrelatedtoequityawards</t>
  </si>
  <si>
    <t>Purchaseoftreasurystockundersharerepurchaseplan</t>
  </si>
  <si>
    <t>Netcashusedinfinancingactivities</t>
  </si>
  <si>
    <t>Effectofexchangeratechangesoncashandcashequivalents</t>
  </si>
  <si>
    <t>Netincreaseincash,cashequivalents,andrestrictedcash</t>
  </si>
  <si>
    <t>Cash,cashequivalents,andrestrictedcashatbeginningofyear</t>
  </si>
  <si>
    <t>Supplementaldisclosuresofcashflowinformation</t>
  </si>
  <si>
    <t>Cashpaidduringtheyearforincometaxes</t>
  </si>
  <si>
    <t>Cashreceivedduringtheyearfromincometaxrefunds</t>
  </si>
  <si>
    <t>Supplementaldisclosureofnoncashinvestingand</t>
  </si>
  <si>
    <t>financingactivities</t>
  </si>
  <si>
    <t>(Decrease)increaseinaccruedcapitalexpenditures relatedtopurchasesofpropertyandequipment</t>
  </si>
  <si>
    <t>Changeinmarketablesecuritiesrelatedtounrealized</t>
  </si>
  <si>
    <t>(depreciation)appreciation</t>
  </si>
  <si>
    <t>Fairvalueofassetsacquired</t>
  </si>
  <si>
    <t>Liabilitiesassumed</t>
  </si>
  <si>
    <t>Less:cashacquired</t>
  </si>
  <si>
    <t>Cashpaidforacquisitions,netofcashacquired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</si>
  <si>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</si>
  <si>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</si>
  <si>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</si>
  <si>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</si>
  <si>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</si>
  <si>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added value</t>
  </si>
  <si>
    <t>changed sign</t>
  </si>
  <si>
    <t>turnover</t>
  </si>
  <si>
    <t>net sales</t>
  </si>
  <si>
    <t>cost of goods sold</t>
  </si>
  <si>
    <t>advertising expense</t>
  </si>
  <si>
    <t>selling, general and administrative</t>
  </si>
  <si>
    <t>research and development</t>
  </si>
  <si>
    <t>administrative expenses</t>
  </si>
  <si>
    <t>sales and distribution expenses</t>
  </si>
  <si>
    <t>deleted value</t>
  </si>
  <si>
    <t>other income (expenses)</t>
  </si>
  <si>
    <t>other income, net (2)(3)</t>
  </si>
  <si>
    <t>changed value</t>
  </si>
  <si>
    <t>current taxation</t>
  </si>
  <si>
    <t>income tax provision (benefit) (4)</t>
  </si>
  <si>
    <t>land and improvements</t>
  </si>
  <si>
    <t>building and improvements</t>
  </si>
  <si>
    <t>office furniture and equipment</t>
  </si>
  <si>
    <t>manufacturing equipment</t>
  </si>
  <si>
    <t>engineering equipment</t>
  </si>
  <si>
    <t>property, plant and equipment</t>
  </si>
  <si>
    <t>land and buildings</t>
  </si>
  <si>
    <t>cash and bank balance</t>
  </si>
  <si>
    <t>marketable investments</t>
  </si>
  <si>
    <t>cash and cash equivalents</t>
  </si>
  <si>
    <t>marketable securities</t>
  </si>
  <si>
    <t>accounts receivable and prepayments</t>
  </si>
  <si>
    <t>accounts receivable, less allowance for doubtful accounts</t>
  </si>
  <si>
    <t>prepaid expenses</t>
  </si>
  <si>
    <t>prepaid expenses and other current assets</t>
  </si>
  <si>
    <t>deferred costs</t>
  </si>
  <si>
    <t>other non-operating current assets</t>
  </si>
  <si>
    <t>other non-operating non-current assets</t>
  </si>
  <si>
    <t>restricted cash</t>
  </si>
  <si>
    <t>deferred tax asset</t>
  </si>
  <si>
    <t>deferred income taxes</t>
  </si>
  <si>
    <t>noncurrent deferred costs</t>
  </si>
  <si>
    <t>other assets</t>
  </si>
  <si>
    <t>accounts payable</t>
  </si>
  <si>
    <t>other accrued expenses</t>
  </si>
  <si>
    <t>accrued warranty costs</t>
  </si>
  <si>
    <t>accrued royalty costs</t>
  </si>
  <si>
    <t>accrued advertising expense</t>
  </si>
  <si>
    <t>due to employee</t>
  </si>
  <si>
    <t>salaries and benefits payable</t>
  </si>
  <si>
    <t>moved to row 181</t>
  </si>
  <si>
    <t>accrued sales program costs</t>
  </si>
  <si>
    <t>deferred revenue</t>
  </si>
  <si>
    <t>long term tax payable</t>
  </si>
  <si>
    <t>noncurrent income taxes</t>
  </si>
  <si>
    <t>deferred tax liability</t>
  </si>
  <si>
    <t>other non-current liabilities</t>
  </si>
  <si>
    <t>other liabilities</t>
  </si>
  <si>
    <t>ordinary shares</t>
  </si>
  <si>
    <t>Shares, CHF 0.10 par value, 198,077 shares authorized and issued,         189,461 shares outstanding at</t>
  </si>
  <si>
    <t>additional paid-in capital</t>
  </si>
  <si>
    <t>treasury stock</t>
  </si>
  <si>
    <t>treasury stock (-)</t>
  </si>
  <si>
    <t>retained earnings</t>
  </si>
  <si>
    <t>other reserves</t>
  </si>
  <si>
    <t>accumulated other comprehensive income</t>
  </si>
  <si>
    <t>deferred income and gains</t>
  </si>
  <si>
    <t>noncurrent deferred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</si>
</sst>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0" borderId="0" xfId="2" applyFont="1"/>
    <xf numFmtId="3" fontId="4" fillId="0" borderId="0" xfId="2" applyFont="1" applyAlignment="1">
      <alignment horizontal="center"/>
    </xf>
    <xf numFmtId="3" fontId="4" fillId="0" borderId="0" xfId="2" applyFill="1" applyAlignment="1">
      <alignment horizontal="left" vertical="center" wrapText="1"/>
    </xf>
    <xf numFmtId="3" fontId="4" fillId="0" borderId="0" xfId="2" applyFill="1" applyAlignment="1">
      <alignment horizontal="center" vertical="center" wrapText="1"/>
    </xf>
    <xf numFmtId="3" fontId="4" fillId="0" borderId="0" xfId="2" applyAlignment="1">
      <alignment horizontal="center"/>
    </xf>
    <xf numFmtId="3" fontId="4" fillId="0" borderId="0" xfId="2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  <xf numFmtId="3" fontId="0" fillId="0" borderId="0" xfId="0" applyFill="1"/>
    <xf numFmtId="3" fontId="4" fillId="0" borderId="0" xfId="2" applyFont="1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EB-4D2C-9982-075552F513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75-4235-B063-5BCA739296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F3-4418-B30E-B485361DD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7A-47EC-B12C-D3B3F6906F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A4-4916-9A4D-53E5E13829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CE-4545-AFD8-6FEAD2899A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61-4EA5-89D1-1ED50F5D0B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B0-4D33-B4DC-B2152C3A3B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A-477A-AC70-511F81BA17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B6-40B0-BDC4-851D7CD9EC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C4-4D29-B934-9C289EDCE1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02-4F8E-A067-D48B0B6ED4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57-4064-B37B-42E42DE1E5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34-4B96-847E-A2C346D512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EE-427E-BB7D-876964D7A2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1.71093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694080</v>
      </c>
      <c r="G6" s="7">
        <f t="shared" ref="G6:O6" si="1">IF(G4=$BF$1,"",G71)</f>
        <v>709007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2717490</v>
      </c>
      <c r="G7" s="7">
        <f t="shared" ref="G7:O7" si="2">IF(G4=$BF$1,"",G128)</f>
        <v>2602151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2665368</v>
      </c>
      <c r="G8" s="7">
        <f t="shared" ref="G8:O8" si="3">IF(G4=$BF$1,"",G161)</f>
        <v>2346138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921313</v>
      </c>
      <c r="G9" s="7">
        <f t="shared" ref="G9:O9" si="4">IF(G4=$BF$1,"",G189)</f>
        <v>792115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298571</v>
      </c>
      <c r="G10" s="7">
        <f t="shared" ref="G10:O10" si="5">IF(G4=$BF$1,"",G210)</f>
        <v>303755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4162974</v>
      </c>
      <c r="G11" s="7">
        <f t="shared" ref="G11:O11" si="6">IF(G4=$BF$1,"",G227)</f>
        <v>3852419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5382858</v>
      </c>
      <c r="G12" s="35">
        <f t="shared" ref="G12:O12" si="7">IF(G4=$BF$1,"",SUM(G7:G8))</f>
        <v>4948289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5382858</v>
      </c>
      <c r="G13" s="35">
        <f t="shared" ref="G13:O13" si="8">IF(G4=$BF$1,"",SUM(G9:G11))</f>
        <v>4948289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3347444</v>
      </c>
      <c r="G24" s="38">
        <v>3121560</v>
      </c>
      <c r="P24" s="52" t="s">
        <v>510</v>
      </c>
    </row>
    <row r="25" spans="5:16">
      <c r="E25" s="1" t="s">
        <v>27</v>
      </c>
      <c r="F25">
        <v>1367725</v>
      </c>
      <c r="G25">
        <v>1323619</v>
      </c>
      <c r="P25" s="52" t="s">
        <v>511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1979719</v>
      </c>
      <c r="G30" s="7">
        <f>IF(G4=$BF$1,"",G24-G25+ABS(G26)-G27-G28-G29)</f>
        <v>1797941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3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 s="38">
        <v>155394</v>
      </c>
      <c r="G33" s="38">
        <v>164693</v>
      </c>
      <c r="P33" s="52" t="s">
        <v>510</v>
      </c>
    </row>
    <row r="34" spans="5:16">
      <c r="E34" s="1" t="s">
        <v>36</v>
      </c>
      <c r="F34" s="38">
        <v>478177</v>
      </c>
      <c r="G34" s="38">
        <v>437977</v>
      </c>
      <c r="P34" s="52" t="s">
        <v>510</v>
      </c>
    </row>
    <row r="35" spans="5:16">
      <c r="E35" s="1" t="s">
        <v>37</v>
      </c>
      <c r="F35" s="38">
        <v>567805</v>
      </c>
      <c r="G35" s="38">
        <v>511634</v>
      </c>
      <c r="P35" s="52" t="s">
        <v>510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1201376</v>
      </c>
      <c r="G43" s="7">
        <f>G32+G33+G34+G35+G36+G37+G38+G39+G40+G41+G42</f>
        <v>1114304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3"/>
    </row>
    <row r="44" spans="5:16">
      <c r="E44" s="6" t="s">
        <v>46</v>
      </c>
      <c r="F44" s="7">
        <f>F30+F31-F43</f>
        <v>778343</v>
      </c>
      <c r="G44" s="7">
        <f>IF(G4=$BF$1,"",G30+G31-G43)</f>
        <v>683637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3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44904</v>
      </c>
      <c r="G54" s="38">
        <v>13434</v>
      </c>
      <c r="P54" s="52" t="s">
        <v>510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4006</v>
      </c>
      <c r="P56" s="52" t="s">
        <v>520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823247</v>
      </c>
      <c r="G59" s="7">
        <f>IF(G4=$BF$1,"",G44+G45+G46+G47+G48-G49-G50-G51+G52-G53+G54+G55-G56+G57+G58)</f>
        <v>697071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3"/>
    </row>
    <row r="60" spans="5:16">
      <c r="E60" s="1" t="s">
        <v>62</v>
      </c>
      <c r="F60">
        <v>129167</v>
      </c>
      <c r="G60">
        <v>-11936</v>
      </c>
      <c r="H60">
        <v>117842</v>
      </c>
      <c r="P60" s="52" t="s">
        <v>523</v>
      </c>
    </row>
    <row r="61" spans="5:16">
      <c r="E61" s="1" t="s">
        <v>63</v>
      </c>
      <c r="F61"/>
      <c r="G61"/>
      <c r="H61">
        <v>3059</v>
      </c>
      <c r="P61" s="52" t="s">
        <v>520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694080</v>
      </c>
      <c r="G67" s="7">
        <f>IF(G4=$BF$1,"",SUM(G59,-G60,-ABS(G61),-G62,-G66))</f>
        <v>709007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3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694080</v>
      </c>
      <c r="G71" s="7">
        <f t="shared" ref="G71:O71" si="14">IF(G4=$BF$1,"",SUM(G67:G70))</f>
        <v>709007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694080</v>
      </c>
      <c r="G83" s="7">
        <f t="shared" ref="G83:O83" si="15">IF(G4=$BF$1,"",SUM(G71:G82))</f>
        <v>709007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131689+539177</f>
        <v>670866</v>
      </c>
      <c r="G89" s="38">
        <f>114701+482794</f>
        <v>597495</v>
      </c>
      <c r="P89" s="52" t="s">
        <v>510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 s="38">
        <f>264818+162077+154742</f>
        <v>581637</v>
      </c>
      <c r="G92" s="38">
        <f>246107+156119+141321</f>
        <v>543547</v>
      </c>
      <c r="P92" s="52" t="s">
        <v>510</v>
      </c>
    </row>
    <row r="93" spans="5:16">
      <c r="E93" s="1" t="s">
        <v>85</v>
      </c>
      <c r="F93">
        <v>20991</v>
      </c>
      <c r="G93">
        <v>21115</v>
      </c>
      <c r="P93" s="54"/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1273494</v>
      </c>
      <c r="G98" s="7">
        <f>IF(G4=$BF$1,"",G89+G90+G91+G92+G93+G94+G95+G96)</f>
        <v>1162157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3"/>
    </row>
    <row r="99" spans="5:16">
      <c r="E99" s="1" t="s">
        <v>89</v>
      </c>
      <c r="F99">
        <v>-609967</v>
      </c>
      <c r="G99">
        <v>-566473</v>
      </c>
    </row>
    <row r="100" spans="5:16">
      <c r="E100" s="6" t="s">
        <v>90</v>
      </c>
      <c r="F100" s="7">
        <f>F98+F99</f>
        <v>663527</v>
      </c>
      <c r="G100" s="7">
        <f t="shared" ref="G100:O100" si="17">IF(G4=$BF$1,"",G98+G99)</f>
        <v>595684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3"/>
    </row>
    <row r="101" spans="5:16">
      <c r="E101" s="1" t="s">
        <v>91</v>
      </c>
    </row>
    <row r="102" spans="5:16">
      <c r="E102" s="1" t="s">
        <v>92</v>
      </c>
      <c r="F102">
        <v>417080</v>
      </c>
      <c r="G102">
        <v>409801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417080</v>
      </c>
      <c r="G104" s="7">
        <f t="shared" ref="G104:O104" si="18">IF(G4=$BF$1,"",G101+G102+G103)</f>
        <v>409801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 s="38">
        <v>176959</v>
      </c>
      <c r="G111" s="38">
        <v>195981</v>
      </c>
      <c r="P111" s="52" t="s">
        <v>510</v>
      </c>
    </row>
    <row r="112" spans="5:16">
      <c r="E112" s="1" t="s">
        <v>102</v>
      </c>
    </row>
    <row r="113" spans="5:16">
      <c r="E113" s="1" t="s">
        <v>103</v>
      </c>
      <c r="F113">
        <v>1330123</v>
      </c>
      <c r="G113">
        <v>1260033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f>29473+100255</f>
        <v>129728</v>
      </c>
      <c r="G125" s="38">
        <f>33029+107352</f>
        <v>140381</v>
      </c>
      <c r="P125" s="52" t="s">
        <v>510</v>
      </c>
    </row>
    <row r="126" spans="5:16">
      <c r="E126" s="1" t="s">
        <v>113</v>
      </c>
      <c r="F126" s="38">
        <v>73</v>
      </c>
      <c r="G126" s="38">
        <v>271</v>
      </c>
      <c r="P126" s="52" t="s">
        <v>510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2717490</v>
      </c>
      <c r="G128" s="7">
        <f t="shared" ref="G128:O128" si="19">IF(G4=$BF$1,"",G100+SUM(G104:G126))</f>
        <v>2602151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3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 s="38">
        <v>1201732</v>
      </c>
      <c r="G130" s="38">
        <v>891488</v>
      </c>
      <c r="P130" s="52" t="s">
        <v>510</v>
      </c>
    </row>
    <row r="131" spans="5:16">
      <c r="E131" s="1" t="s">
        <v>118</v>
      </c>
      <c r="F131" s="38">
        <v>182989</v>
      </c>
      <c r="G131" s="38">
        <v>161687</v>
      </c>
      <c r="P131" s="52" t="s">
        <v>510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1384721</v>
      </c>
      <c r="G140" s="7">
        <f t="shared" ref="G140:O140" si="20">IF(G4=$BF$1,"",G130+G131+G132+G133+G134+G135+G136+G139)</f>
        <v>1053175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561840</v>
      </c>
      <c r="G144">
        <v>517644</v>
      </c>
    </row>
    <row r="145" spans="5:16">
      <c r="E145" s="6" t="s">
        <v>127</v>
      </c>
      <c r="F145" s="7">
        <f>F141+F142+F143+F144</f>
        <v>561840</v>
      </c>
      <c r="G145" s="7">
        <f t="shared" ref="G145:O145" si="21">IF(G4=$BF$1,"",G141+G142+G143+G144)</f>
        <v>517644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 s="38">
        <v>120512</v>
      </c>
      <c r="G154" s="38">
        <v>153912</v>
      </c>
      <c r="P154" s="52" t="s">
        <v>510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569833</v>
      </c>
      <c r="G157" s="38">
        <v>590882</v>
      </c>
      <c r="P157" s="52" t="s">
        <v>510</v>
      </c>
    </row>
    <row r="158" spans="5:16">
      <c r="E158" s="1" t="s">
        <v>138</v>
      </c>
    </row>
    <row r="159" spans="5:16">
      <c r="E159" s="1" t="s">
        <v>139</v>
      </c>
      <c r="F159" s="38">
        <v>28462</v>
      </c>
      <c r="G159" s="38">
        <v>30525</v>
      </c>
      <c r="P159" s="52" t="s">
        <v>510</v>
      </c>
    </row>
    <row r="160" spans="5:16">
      <c r="E160" s="6" t="s">
        <v>140</v>
      </c>
      <c r="F160" s="7">
        <f>F146+F147+F148+F149+F150+F151+F152+F153+F154+F155+F156+F157+F158+F159</f>
        <v>718807</v>
      </c>
      <c r="G160" s="7">
        <f>IF(G4=$BF$1,"",G146+G147+G148+G149+G150+G151+G152+G153+G154+G155+G156+G157+G158+G159)</f>
        <v>775319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2665368</v>
      </c>
      <c r="G161" s="7">
        <f t="shared" ref="G161:O161" si="22">IF(G4=$BF$1,"",G140+G145+G160)</f>
        <v>2346138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3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/>
      <c r="G171"/>
      <c r="P171" s="52" t="s">
        <v>556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  <c r="F176">
        <v>200483</v>
      </c>
      <c r="G176">
        <v>95975</v>
      </c>
    </row>
    <row r="177" spans="5:16">
      <c r="E177" s="1" t="s">
        <v>156</v>
      </c>
      <c r="F177" s="38">
        <v>113087</v>
      </c>
      <c r="G177" s="38">
        <v>102802</v>
      </c>
      <c r="P177" s="52" t="s">
        <v>510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51642</v>
      </c>
      <c r="G181" s="38">
        <v>33638</v>
      </c>
      <c r="P181" s="52" t="s">
        <v>510</v>
      </c>
    </row>
    <row r="183" spans="5:16">
      <c r="E183" s="1" t="s">
        <v>160</v>
      </c>
    </row>
    <row r="184" spans="5:16">
      <c r="E184" s="12" t="s">
        <v>161</v>
      </c>
      <c r="F184">
        <f>204985+69777+38276+24646+31657+90388</f>
        <v>459729</v>
      </c>
      <c r="G184">
        <f>169640+93652+36827+32204+30987+93250</f>
        <v>456560</v>
      </c>
      <c r="P184" s="52" t="s">
        <v>523</v>
      </c>
    </row>
    <row r="185" spans="5:16">
      <c r="E185" s="12" t="s">
        <v>162</v>
      </c>
      <c r="F185">
        <v>96372</v>
      </c>
      <c r="G185">
        <v>103140</v>
      </c>
      <c r="P185" s="52" t="s">
        <v>523</v>
      </c>
    </row>
    <row r="187" spans="5:16">
      <c r="E187" s="1" t="s">
        <v>163</v>
      </c>
      <c r="F187"/>
      <c r="G187"/>
      <c r="P187" s="52" t="s">
        <v>520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921313</v>
      </c>
      <c r="G189" s="7">
        <f t="shared" ref="G189:O189" si="23">IF(G4=$BF$1,"",SUM(G163:G188))</f>
        <v>792115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3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F198" s="38">
        <v>127211</v>
      </c>
      <c r="G198" s="38">
        <v>138295</v>
      </c>
      <c r="P198" s="52" t="s">
        <v>510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92944</v>
      </c>
      <c r="G203" s="38">
        <v>76612</v>
      </c>
      <c r="P203" s="52" t="s">
        <v>510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76566</v>
      </c>
      <c r="G206" s="38">
        <v>87060</v>
      </c>
      <c r="P206" s="52" t="s">
        <v>510</v>
      </c>
    </row>
    <row r="209" spans="5:16">
      <c r="E209" s="1" t="s">
        <v>180</v>
      </c>
      <c r="F209" s="38">
        <v>1850</v>
      </c>
      <c r="G209" s="38">
        <v>1788</v>
      </c>
      <c r="P209" s="52" t="s">
        <v>510</v>
      </c>
    </row>
    <row r="210" spans="5:16">
      <c r="E210" s="6" t="s">
        <v>14</v>
      </c>
      <c r="F210" s="7">
        <f>SUM(F191:F209)</f>
        <v>298571</v>
      </c>
      <c r="G210" s="7">
        <f t="shared" ref="G210:O210" si="24">IF(G4=$BF$1,"",SUM(G191:G209))</f>
        <v>303755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3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f>17979+1823638</f>
        <v>1841617</v>
      </c>
      <c r="G212" s="38">
        <f>17979+1828386</f>
        <v>1846365</v>
      </c>
      <c r="P212" s="52" t="s">
        <v>510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2710619</v>
      </c>
      <c r="G217" s="38">
        <v>2418444</v>
      </c>
      <c r="P217" s="52" t="s">
        <v>510</v>
      </c>
    </row>
    <row r="218" spans="5:16">
      <c r="E218" s="1" t="s">
        <v>188</v>
      </c>
    </row>
    <row r="219" spans="5:16">
      <c r="E219" s="1" t="s">
        <v>189</v>
      </c>
      <c r="F219" s="38">
        <v>8430</v>
      </c>
      <c r="G219" s="38">
        <v>56428</v>
      </c>
      <c r="P219" s="52" t="s">
        <v>510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-397692</v>
      </c>
      <c r="G223" s="38">
        <v>-468818</v>
      </c>
      <c r="P223" s="52" t="s">
        <v>510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4162974</v>
      </c>
      <c r="G227" s="7">
        <f t="shared" ref="G227:O227" si="25">IF(G4=$BF$1,"",SUM(G212:G226))</f>
        <v>3852419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3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G271">
        <v>69777</v>
      </c>
      <c r="H271">
        <v>47772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G275">
        <v>31396</v>
      </c>
      <c r="H275">
        <v>26357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0</v>
      </c>
      <c r="G296" s="7">
        <f>IF(G4=$BF$1,"",G271+G272+G273+G274+G275+G276+G277+G278+G279+G280+G281+G282+G283+G284+G285+G286+G287+G288+G289+G290+G291+G292+G293+G294+G295)</f>
        <v>101173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0</v>
      </c>
      <c r="G297" s="7">
        <f t="shared" ref="G297:O297" si="27">IF(G4=$BF$1,"",MIN(F267,F268,F269)+F296)</f>
        <v>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G299">
        <v>-82316</v>
      </c>
      <c r="H299">
        <v>-38575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G303">
        <v>5167</v>
      </c>
      <c r="H303">
        <v>-40088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G309">
        <v>21770</v>
      </c>
      <c r="H309">
        <v>-110754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G315">
        <v>40628</v>
      </c>
      <c r="H315">
        <v>-17240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0</v>
      </c>
      <c r="G318" s="7">
        <f>IF(G4=$BF$1,"",G299+G300+G301+G302+G303+G304+G305+G306+G307+G308+G309+G310+G311+G312+G313+G314+G315+G316+G317)</f>
        <v>-14751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0</v>
      </c>
      <c r="G319" s="7">
        <f t="shared" ref="G319:O319" si="28">IF(G4=$BF$1,"",G297+G318)</f>
        <v>-14751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0</v>
      </c>
      <c r="G326" s="7">
        <f t="shared" ref="G326:O326" si="30">IF(G4=$BF$1,"",G325+G319)</f>
        <v>-14751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0</v>
      </c>
      <c r="G337" s="7">
        <f>IF(G4=$BF$1,"",SUM(G328:G336))</f>
        <v>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0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0</v>
      </c>
      <c r="G353" s="7">
        <f t="shared" ref="G353:O353" si="33">IF(G4=$BF$1,"",G326+G337+G352)</f>
        <v>-14751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0</v>
      </c>
      <c r="G355" s="7">
        <f t="shared" ref="G355:O355" si="34">IF(G4=$BF$1,"",G353+G354)</f>
        <v>-14751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0</v>
      </c>
      <c r="G357" s="7">
        <f t="shared" ref="G357:O357" si="35">IF(G4=$BF$1,"",G355+G356)</f>
        <v>-14751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7.2362536680377759E-2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-2.1053388753566608E-2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8.7822073448014057E-2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0.59141213415370053</v>
      </c>
      <c r="G369" s="27">
        <f t="shared" si="41"/>
        <v>0.57597515344891659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0.23251860225294285</v>
      </c>
      <c r="G370" s="27">
        <f t="shared" si="42"/>
        <v>0.21900492061661478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0.20734626180452906</v>
      </c>
      <c r="G371" s="28">
        <f t="shared" si="43"/>
        <v>0.22713226719973348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0.12894265462696583</v>
      </c>
      <c r="G372" s="27">
        <f t="shared" si="44"/>
        <v>0.14328326417474807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0.16672696010112001</v>
      </c>
      <c r="G373" s="27">
        <f t="shared" si="45"/>
        <v>0.18404202658122079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0.22662384926371826</v>
      </c>
      <c r="G376" s="30">
        <f t="shared" si="47"/>
        <v>0.22146442942196787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0.29303185655255115</v>
      </c>
      <c r="G377" s="30">
        <f t="shared" si="48"/>
        <v>0.28446282712238724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2.8930103016021698</v>
      </c>
      <c r="G382" s="32">
        <f t="shared" si="51"/>
        <v>2.9618653857078834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2.2831849762241498</v>
      </c>
      <c r="G383" s="32">
        <f t="shared" si="52"/>
        <v>2.3083693655592938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1.5029864986166481</v>
      </c>
      <c r="G384" s="32">
        <f t="shared" si="53"/>
        <v>1.3295733574039124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</v>
      </c>
      <c r="G385" s="32">
        <f t="shared" si="54"/>
        <v>-1.8622296004999275E-2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1201732</v>
      </c>
      <c r="G418" s="17">
        <f>G130-G417</f>
        <v>891488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505</v>
      </c>
      <c r="B1" s="39" t="s">
        <v>506</v>
      </c>
      <c r="C1" s="39" t="s">
        <v>507</v>
      </c>
      <c r="D1" s="39" t="s">
        <v>508</v>
      </c>
      <c r="E1" s="39"/>
    </row>
    <row r="2" spans="1:5">
      <c r="A2" s="41" t="s">
        <v>513</v>
      </c>
      <c r="B2" s="42" t="s">
        <v>512</v>
      </c>
      <c r="C2" s="39">
        <v>1</v>
      </c>
      <c r="D2" s="39" t="s">
        <v>509</v>
      </c>
      <c r="E2" s="39"/>
    </row>
    <row r="3" spans="1:5">
      <c r="A3" s="41" t="s">
        <v>514</v>
      </c>
      <c r="B3" s="41" t="s">
        <v>514</v>
      </c>
      <c r="C3" s="39">
        <v>0</v>
      </c>
      <c r="D3" s="39" t="s">
        <v>509</v>
      </c>
    </row>
    <row r="4" spans="1:5">
      <c r="A4" s="41" t="s">
        <v>515</v>
      </c>
      <c r="B4" s="42" t="s">
        <v>519</v>
      </c>
      <c r="C4" s="39">
        <v>0</v>
      </c>
      <c r="D4" s="39" t="s">
        <v>509</v>
      </c>
    </row>
    <row r="5" spans="1:5">
      <c r="A5" s="41" t="s">
        <v>516</v>
      </c>
      <c r="B5" s="43" t="s">
        <v>518</v>
      </c>
      <c r="C5" s="39">
        <v>0</v>
      </c>
      <c r="D5" s="39" t="s">
        <v>509</v>
      </c>
    </row>
    <row r="6" spans="1:5">
      <c r="A6" s="41" t="s">
        <v>517</v>
      </c>
      <c r="B6" s="43" t="s">
        <v>517</v>
      </c>
      <c r="C6" s="39">
        <v>0</v>
      </c>
      <c r="D6" s="39" t="s">
        <v>509</v>
      </c>
    </row>
    <row r="7" spans="1:5">
      <c r="A7" s="41" t="s">
        <v>522</v>
      </c>
      <c r="B7" s="42" t="s">
        <v>521</v>
      </c>
      <c r="C7" s="39">
        <v>1</v>
      </c>
      <c r="D7" s="39" t="s">
        <v>509</v>
      </c>
    </row>
    <row r="8" spans="1:5">
      <c r="A8" s="41" t="s">
        <v>525</v>
      </c>
      <c r="B8" s="41" t="s">
        <v>524</v>
      </c>
      <c r="C8" s="39">
        <v>0</v>
      </c>
      <c r="D8" s="39" t="s">
        <v>509</v>
      </c>
    </row>
    <row r="9" spans="1:5">
      <c r="A9" s="41" t="s">
        <v>526</v>
      </c>
      <c r="B9" s="43" t="s">
        <v>532</v>
      </c>
      <c r="C9" s="39">
        <v>1</v>
      </c>
      <c r="D9" s="39" t="s">
        <v>509</v>
      </c>
    </row>
    <row r="10" spans="1:5">
      <c r="A10" s="41" t="s">
        <v>527</v>
      </c>
      <c r="B10" s="42" t="s">
        <v>532</v>
      </c>
      <c r="C10" s="39">
        <v>1</v>
      </c>
      <c r="D10" s="39" t="s">
        <v>509</v>
      </c>
    </row>
    <row r="11" spans="1:5">
      <c r="A11" s="41" t="s">
        <v>528</v>
      </c>
      <c r="B11" s="43" t="s">
        <v>531</v>
      </c>
      <c r="C11" s="44">
        <v>1</v>
      </c>
      <c r="D11" s="39" t="s">
        <v>509</v>
      </c>
    </row>
    <row r="12" spans="1:5">
      <c r="A12" s="43" t="s">
        <v>529</v>
      </c>
      <c r="B12" s="43" t="s">
        <v>531</v>
      </c>
      <c r="C12" s="44">
        <v>1</v>
      </c>
      <c r="D12" s="39" t="s">
        <v>509</v>
      </c>
    </row>
    <row r="13" spans="1:5">
      <c r="A13" s="41" t="s">
        <v>530</v>
      </c>
      <c r="B13" s="41" t="s">
        <v>531</v>
      </c>
      <c r="C13" s="44">
        <v>1</v>
      </c>
      <c r="D13" s="39" t="s">
        <v>509</v>
      </c>
    </row>
    <row r="14" spans="1:5">
      <c r="A14" s="45" t="s">
        <v>535</v>
      </c>
      <c r="B14" s="45" t="s">
        <v>533</v>
      </c>
      <c r="C14" s="46">
        <v>1</v>
      </c>
      <c r="D14" s="39" t="s">
        <v>509</v>
      </c>
    </row>
    <row r="15" spans="1:5">
      <c r="A15" s="45" t="s">
        <v>536</v>
      </c>
      <c r="B15" s="43" t="s">
        <v>534</v>
      </c>
      <c r="C15" s="44">
        <v>1</v>
      </c>
      <c r="D15" s="39" t="s">
        <v>509</v>
      </c>
    </row>
    <row r="16" spans="1:5" ht="25.5">
      <c r="A16" s="43" t="s">
        <v>538</v>
      </c>
      <c r="B16" s="43" t="s">
        <v>537</v>
      </c>
      <c r="C16" s="44">
        <v>1</v>
      </c>
      <c r="D16" s="39" t="s">
        <v>509</v>
      </c>
    </row>
    <row r="17" spans="1:4">
      <c r="A17" s="45" t="s">
        <v>540</v>
      </c>
      <c r="B17" s="47" t="s">
        <v>539</v>
      </c>
      <c r="C17" s="48">
        <v>1</v>
      </c>
      <c r="D17" s="39" t="s">
        <v>509</v>
      </c>
    </row>
    <row r="18" spans="1:4">
      <c r="A18" s="45" t="s">
        <v>541</v>
      </c>
      <c r="B18" s="43" t="s">
        <v>542</v>
      </c>
      <c r="C18" s="44">
        <v>1</v>
      </c>
      <c r="D18" s="39" t="s">
        <v>509</v>
      </c>
    </row>
    <row r="19" spans="1:4">
      <c r="A19" s="55" t="s">
        <v>544</v>
      </c>
      <c r="B19" s="43" t="s">
        <v>543</v>
      </c>
      <c r="C19" s="49">
        <v>1</v>
      </c>
      <c r="D19" s="39" t="s">
        <v>509</v>
      </c>
    </row>
    <row r="20" spans="1:4">
      <c r="A20" s="43" t="s">
        <v>546</v>
      </c>
      <c r="B20" s="41" t="s">
        <v>545</v>
      </c>
      <c r="C20" s="49">
        <v>1</v>
      </c>
      <c r="D20" s="39" t="s">
        <v>509</v>
      </c>
    </row>
    <row r="21" spans="1:4">
      <c r="A21" s="45" t="s">
        <v>547</v>
      </c>
      <c r="B21" s="50" t="s">
        <v>112</v>
      </c>
      <c r="C21" s="49">
        <v>1</v>
      </c>
      <c r="D21" s="39" t="s">
        <v>509</v>
      </c>
    </row>
    <row r="22" spans="1:4">
      <c r="A22" s="45" t="s">
        <v>548</v>
      </c>
      <c r="B22" s="50" t="s">
        <v>112</v>
      </c>
      <c r="C22" s="49">
        <v>1</v>
      </c>
      <c r="D22" s="39" t="s">
        <v>509</v>
      </c>
    </row>
    <row r="23" spans="1:4" ht="25.5">
      <c r="A23" s="43" t="s">
        <v>549</v>
      </c>
      <c r="B23" s="50" t="s">
        <v>161</v>
      </c>
      <c r="C23" s="49">
        <v>1</v>
      </c>
      <c r="D23" s="39" t="s">
        <v>509</v>
      </c>
    </row>
    <row r="24" spans="1:4" ht="25.5">
      <c r="A24" s="43" t="s">
        <v>550</v>
      </c>
      <c r="B24" s="50" t="s">
        <v>161</v>
      </c>
      <c r="C24" s="49">
        <v>1</v>
      </c>
      <c r="D24" s="39" t="s">
        <v>509</v>
      </c>
    </row>
    <row r="25" spans="1:4" ht="25.5">
      <c r="A25" s="43" t="s">
        <v>551</v>
      </c>
      <c r="B25" s="50" t="s">
        <v>161</v>
      </c>
      <c r="C25" s="49">
        <v>1</v>
      </c>
      <c r="D25" s="39" t="s">
        <v>509</v>
      </c>
    </row>
    <row r="26" spans="1:4" ht="25.5">
      <c r="A26" s="51" t="s">
        <v>552</v>
      </c>
      <c r="B26" s="50" t="s">
        <v>161</v>
      </c>
      <c r="C26" s="49">
        <v>1</v>
      </c>
      <c r="D26" s="39" t="s">
        <v>509</v>
      </c>
    </row>
    <row r="27" spans="1:4" ht="25.5">
      <c r="A27" s="51" t="s">
        <v>553</v>
      </c>
      <c r="B27" s="50" t="s">
        <v>161</v>
      </c>
      <c r="C27" s="49">
        <v>1</v>
      </c>
      <c r="D27" s="39" t="s">
        <v>509</v>
      </c>
    </row>
    <row r="28" spans="1:4">
      <c r="A28" s="51" t="s">
        <v>555</v>
      </c>
      <c r="B28" s="50" t="s">
        <v>554</v>
      </c>
      <c r="C28" s="49">
        <v>1</v>
      </c>
      <c r="D28" s="39" t="s">
        <v>509</v>
      </c>
    </row>
    <row r="29" spans="1:4" ht="25.5">
      <c r="A29" s="50" t="s">
        <v>557</v>
      </c>
      <c r="B29" s="50" t="s">
        <v>161</v>
      </c>
      <c r="C29" s="49">
        <v>1</v>
      </c>
      <c r="D29" s="39" t="s">
        <v>509</v>
      </c>
    </row>
    <row r="30" spans="1:4" ht="25.5">
      <c r="A30" s="45" t="s">
        <v>558</v>
      </c>
      <c r="B30" s="50" t="s">
        <v>162</v>
      </c>
      <c r="C30" s="49">
        <v>1</v>
      </c>
      <c r="D30" s="39" t="s">
        <v>509</v>
      </c>
    </row>
    <row r="31" spans="1:4">
      <c r="A31" s="51" t="s">
        <v>560</v>
      </c>
      <c r="B31" s="50" t="s">
        <v>559</v>
      </c>
      <c r="C31" s="49">
        <v>1</v>
      </c>
      <c r="D31" s="39" t="s">
        <v>509</v>
      </c>
    </row>
    <row r="32" spans="1:4">
      <c r="A32" s="51" t="s">
        <v>546</v>
      </c>
      <c r="B32" s="50" t="s">
        <v>561</v>
      </c>
      <c r="C32" s="49">
        <v>1</v>
      </c>
      <c r="D32" s="39" t="s">
        <v>509</v>
      </c>
    </row>
    <row r="33" spans="1:4">
      <c r="A33" s="51" t="s">
        <v>563</v>
      </c>
      <c r="B33" s="50" t="s">
        <v>562</v>
      </c>
      <c r="C33" s="49">
        <v>1</v>
      </c>
      <c r="D33" s="39" t="s">
        <v>509</v>
      </c>
    </row>
    <row r="34" spans="1:4">
      <c r="A34" s="51" t="s">
        <v>573</v>
      </c>
      <c r="B34" s="50" t="s">
        <v>572</v>
      </c>
      <c r="C34" s="49">
        <v>1</v>
      </c>
      <c r="D34" s="39" t="s">
        <v>509</v>
      </c>
    </row>
    <row r="35" spans="1:4">
      <c r="A35" t="s">
        <v>565</v>
      </c>
      <c r="B35" s="50" t="s">
        <v>564</v>
      </c>
      <c r="C35" s="49">
        <v>1</v>
      </c>
      <c r="D35" s="39" t="s">
        <v>509</v>
      </c>
    </row>
    <row r="36" spans="1:4">
      <c r="A36" s="50" t="s">
        <v>566</v>
      </c>
      <c r="B36" s="50" t="s">
        <v>564</v>
      </c>
      <c r="C36" s="49">
        <v>1</v>
      </c>
      <c r="D36" s="39" t="s">
        <v>509</v>
      </c>
    </row>
    <row r="37" spans="1:4">
      <c r="A37" s="41" t="s">
        <v>567</v>
      </c>
      <c r="B37" s="41" t="s">
        <v>568</v>
      </c>
      <c r="C37" s="49">
        <v>1</v>
      </c>
      <c r="D37" s="39" t="s">
        <v>509</v>
      </c>
    </row>
    <row r="38" spans="1:4">
      <c r="A38" s="41" t="s">
        <v>569</v>
      </c>
      <c r="B38" s="41" t="s">
        <v>569</v>
      </c>
      <c r="C38" s="49">
        <v>1</v>
      </c>
      <c r="D38" s="39" t="s">
        <v>509</v>
      </c>
    </row>
    <row r="39" spans="1:4">
      <c r="A39" s="41" t="s">
        <v>571</v>
      </c>
      <c r="B39" s="50" t="s">
        <v>570</v>
      </c>
      <c r="C39" s="49">
        <v>1</v>
      </c>
      <c r="D39" s="39" t="s">
        <v>509</v>
      </c>
    </row>
    <row r="40" spans="1:4">
      <c r="A40" s="41"/>
      <c r="B40" s="50"/>
      <c r="D40" s="39"/>
    </row>
    <row r="41" spans="1:4">
      <c r="A41" s="41"/>
      <c r="B41" s="50"/>
      <c r="D41" s="39"/>
    </row>
    <row r="42" spans="1:4">
      <c r="A42" s="50"/>
      <c r="B42" s="50"/>
      <c r="D42" s="39"/>
    </row>
    <row r="43" spans="1:4">
      <c r="A43" s="50"/>
      <c r="B43" s="50"/>
      <c r="D43" s="39"/>
    </row>
    <row r="44" spans="1:4">
      <c r="A44" s="50"/>
      <c r="B44" s="50"/>
      <c r="D44" s="39"/>
    </row>
    <row r="45" spans="1:4">
      <c r="A45" s="50"/>
      <c r="B45" s="50"/>
      <c r="D45" s="39"/>
    </row>
    <row r="46" spans="1:4">
      <c r="A46" s="50"/>
      <c r="B46" s="50"/>
    </row>
    <row r="47" spans="1:4">
      <c r="A47" s="50"/>
      <c r="B47" s="50"/>
    </row>
    <row r="48" spans="1:4">
      <c r="A48" s="50"/>
      <c r="B48" s="50"/>
    </row>
    <row r="49" spans="1:2">
      <c r="A49" s="50"/>
      <c r="B49" s="50"/>
    </row>
    <row r="50" spans="1:2">
      <c r="A50" s="50"/>
      <c r="B50" s="50"/>
    </row>
    <row r="51" spans="1:2">
      <c r="A51" s="50"/>
      <c r="B51" s="50"/>
    </row>
    <row r="52" spans="1:2">
      <c r="A52" s="50"/>
      <c r="B52" s="50"/>
    </row>
    <row r="53" spans="1:2">
      <c r="A53" s="50"/>
      <c r="B53" s="50"/>
    </row>
    <row r="54" spans="1:2">
      <c r="A54" s="50"/>
      <c r="B54" s="50"/>
    </row>
    <row r="55" spans="1:2">
      <c r="A55" s="50"/>
      <c r="B55" s="50"/>
    </row>
    <row r="56" spans="1:2">
      <c r="A56" s="50"/>
      <c r="B56" s="50"/>
    </row>
    <row r="57" spans="1:2">
      <c r="A57" s="50"/>
      <c r="B57" s="50"/>
    </row>
    <row r="58" spans="1:2">
      <c r="A58" s="50"/>
      <c r="B58" s="50"/>
    </row>
    <row r="59" spans="1:2">
      <c r="A59" s="50"/>
      <c r="B59" s="50"/>
    </row>
    <row r="60" spans="1:2">
      <c r="A60" s="50"/>
      <c r="B60" s="50"/>
    </row>
    <row r="61" spans="1:2">
      <c r="A61" s="50"/>
      <c r="B61" s="50"/>
    </row>
    <row r="62" spans="1:2">
      <c r="A62" s="50"/>
      <c r="B62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workbookViewId="0"/>
  </sheetViews>
  <sheetFormatPr defaultRowHeight="12.75"/>
  <cols>
    <col min="1" max="4" width="25.7109375" customWidth="1"/>
  </cols>
  <sheetData>
    <row r="2" spans="1:6">
      <c r="E2">
        <v>29</v>
      </c>
      <c r="F2">
        <v>30</v>
      </c>
    </row>
    <row r="3" spans="1:6">
      <c r="E3">
        <v>2018</v>
      </c>
      <c r="F3">
        <v>2017</v>
      </c>
    </row>
    <row r="4" spans="1:6">
      <c r="A4" t="s">
        <v>374</v>
      </c>
    </row>
    <row r="5" spans="1:6">
      <c r="A5" t="s">
        <v>375</v>
      </c>
      <c r="B5" t="s">
        <v>139</v>
      </c>
      <c r="C5" t="s">
        <v>139</v>
      </c>
    </row>
    <row r="6" spans="1:6">
      <c r="A6" t="s">
        <v>376</v>
      </c>
      <c r="B6" t="s">
        <v>117</v>
      </c>
      <c r="C6" t="s">
        <v>117</v>
      </c>
      <c r="E6">
        <v>1201732</v>
      </c>
      <c r="F6">
        <v>891488</v>
      </c>
    </row>
    <row r="7" spans="1:6">
      <c r="A7" t="s">
        <v>377</v>
      </c>
      <c r="E7">
        <v>182989</v>
      </c>
      <c r="F7">
        <v>161687</v>
      </c>
    </row>
    <row r="8" spans="1:6">
      <c r="A8" t="s">
        <v>378</v>
      </c>
      <c r="E8">
        <v>569833</v>
      </c>
      <c r="F8">
        <v>590882</v>
      </c>
    </row>
    <row r="9" spans="1:6">
      <c r="A9" t="s">
        <v>379</v>
      </c>
      <c r="B9" t="s">
        <v>126</v>
      </c>
      <c r="C9" t="s">
        <v>126</v>
      </c>
      <c r="D9" t="s">
        <v>116</v>
      </c>
      <c r="E9">
        <v>561840</v>
      </c>
      <c r="F9">
        <v>517644</v>
      </c>
    </row>
    <row r="10" spans="1:6">
      <c r="A10" t="s">
        <v>380</v>
      </c>
      <c r="E10">
        <v>28462</v>
      </c>
      <c r="F10">
        <v>30525</v>
      </c>
    </row>
    <row r="11" spans="1:6">
      <c r="A11" t="s">
        <v>381</v>
      </c>
      <c r="E11">
        <v>120512</v>
      </c>
      <c r="F11">
        <v>153912</v>
      </c>
    </row>
    <row r="12" spans="1:6">
      <c r="A12" t="s">
        <v>382</v>
      </c>
      <c r="E12">
        <v>2665368</v>
      </c>
      <c r="F12">
        <v>2346138</v>
      </c>
    </row>
    <row r="13" spans="1:6">
      <c r="A13" t="s">
        <v>383</v>
      </c>
    </row>
    <row r="14" spans="1:6">
      <c r="A14" t="s">
        <v>384</v>
      </c>
      <c r="E14">
        <v>131689</v>
      </c>
      <c r="F14">
        <v>114701</v>
      </c>
    </row>
    <row r="15" spans="1:6">
      <c r="A15" t="s">
        <v>385</v>
      </c>
      <c r="B15" t="s">
        <v>81</v>
      </c>
      <c r="C15" t="s">
        <v>81</v>
      </c>
      <c r="E15">
        <v>539177</v>
      </c>
      <c r="F15">
        <v>482794</v>
      </c>
    </row>
    <row r="16" spans="1:6">
      <c r="A16" t="s">
        <v>386</v>
      </c>
      <c r="E16">
        <v>264818</v>
      </c>
      <c r="F16">
        <v>246107</v>
      </c>
    </row>
    <row r="17" spans="1:6">
      <c r="A17" t="s">
        <v>387</v>
      </c>
      <c r="E17">
        <v>162077</v>
      </c>
      <c r="F17">
        <v>156119</v>
      </c>
    </row>
    <row r="18" spans="1:6">
      <c r="A18" t="s">
        <v>388</v>
      </c>
      <c r="E18">
        <v>154742</v>
      </c>
      <c r="F18">
        <v>141321</v>
      </c>
    </row>
    <row r="19" spans="1:6">
      <c r="A19" t="s">
        <v>85</v>
      </c>
      <c r="B19" t="s">
        <v>85</v>
      </c>
      <c r="C19" t="s">
        <v>85</v>
      </c>
      <c r="D19" t="s">
        <v>80</v>
      </c>
      <c r="E19">
        <v>20991</v>
      </c>
      <c r="F19">
        <v>21115</v>
      </c>
    </row>
    <row r="20" spans="1:6">
      <c r="D20" t="s">
        <v>80</v>
      </c>
      <c r="E20">
        <v>1273494</v>
      </c>
      <c r="F20">
        <v>1162157</v>
      </c>
    </row>
    <row r="21" spans="1:6">
      <c r="A21" t="s">
        <v>389</v>
      </c>
      <c r="B21" t="s">
        <v>89</v>
      </c>
      <c r="C21" t="s">
        <v>89</v>
      </c>
      <c r="D21" t="s">
        <v>80</v>
      </c>
      <c r="E21">
        <v>-609967</v>
      </c>
      <c r="F21">
        <v>-566473</v>
      </c>
    </row>
    <row r="22" spans="1:6">
      <c r="D22" t="s">
        <v>80</v>
      </c>
      <c r="E22">
        <v>663527</v>
      </c>
      <c r="F22">
        <v>595684</v>
      </c>
    </row>
    <row r="23" spans="1:6">
      <c r="A23" t="s">
        <v>390</v>
      </c>
      <c r="D23" t="s">
        <v>80</v>
      </c>
      <c r="E23">
        <v>73</v>
      </c>
      <c r="F23">
        <v>271</v>
      </c>
    </row>
    <row r="24" spans="1:6">
      <c r="A24" t="s">
        <v>377</v>
      </c>
      <c r="B24" t="s">
        <v>103</v>
      </c>
      <c r="C24" t="s">
        <v>103</v>
      </c>
      <c r="D24" t="s">
        <v>80</v>
      </c>
      <c r="E24">
        <v>1330123</v>
      </c>
      <c r="F24">
        <v>1260033</v>
      </c>
    </row>
    <row r="25" spans="1:6">
      <c r="A25" t="s">
        <v>391</v>
      </c>
      <c r="D25" t="s">
        <v>80</v>
      </c>
      <c r="E25">
        <v>176959</v>
      </c>
      <c r="F25">
        <v>195981</v>
      </c>
    </row>
    <row r="26" spans="1:6">
      <c r="A26" t="s">
        <v>392</v>
      </c>
      <c r="D26" t="s">
        <v>80</v>
      </c>
      <c r="E26">
        <v>29473</v>
      </c>
      <c r="F26">
        <v>33029</v>
      </c>
    </row>
    <row r="27" spans="1:6">
      <c r="A27" t="s">
        <v>393</v>
      </c>
      <c r="B27" t="s">
        <v>394</v>
      </c>
      <c r="C27" t="s">
        <v>92</v>
      </c>
      <c r="D27" t="s">
        <v>80</v>
      </c>
      <c r="E27">
        <v>417080</v>
      </c>
      <c r="F27">
        <v>409801</v>
      </c>
    </row>
    <row r="28" spans="1:6">
      <c r="A28" t="s">
        <v>395</v>
      </c>
      <c r="D28" t="s">
        <v>80</v>
      </c>
      <c r="E28">
        <v>100255</v>
      </c>
      <c r="F28">
        <v>107352</v>
      </c>
    </row>
    <row r="29" spans="1:6">
      <c r="A29" t="s">
        <v>396</v>
      </c>
      <c r="D29" t="s">
        <v>80</v>
      </c>
      <c r="E29">
        <v>5382858</v>
      </c>
      <c r="F29">
        <v>4948289</v>
      </c>
    </row>
    <row r="30" spans="1:6">
      <c r="A30" t="s">
        <v>397</v>
      </c>
      <c r="D30" t="s">
        <v>80</v>
      </c>
    </row>
    <row r="31" spans="1:6">
      <c r="A31" t="s">
        <v>398</v>
      </c>
      <c r="B31" t="s">
        <v>141</v>
      </c>
      <c r="C31" t="s">
        <v>141</v>
      </c>
      <c r="D31" t="s">
        <v>141</v>
      </c>
    </row>
    <row r="32" spans="1:6">
      <c r="A32" t="s">
        <v>399</v>
      </c>
      <c r="B32" t="s">
        <v>400</v>
      </c>
      <c r="C32" t="s">
        <v>163</v>
      </c>
      <c r="D32" t="s">
        <v>141</v>
      </c>
      <c r="E32">
        <v>204985</v>
      </c>
      <c r="F32">
        <v>169640</v>
      </c>
    </row>
    <row r="33" spans="1:6">
      <c r="A33" t="s">
        <v>401</v>
      </c>
      <c r="D33" t="s">
        <v>141</v>
      </c>
      <c r="E33">
        <v>113087</v>
      </c>
      <c r="F33">
        <v>102802</v>
      </c>
    </row>
    <row r="34" spans="1:6">
      <c r="A34" t="s">
        <v>402</v>
      </c>
      <c r="D34" t="s">
        <v>141</v>
      </c>
      <c r="E34">
        <v>38276</v>
      </c>
      <c r="F34">
        <v>36827</v>
      </c>
    </row>
    <row r="35" spans="1:6">
      <c r="A35" t="s">
        <v>403</v>
      </c>
      <c r="D35" t="s">
        <v>141</v>
      </c>
      <c r="E35">
        <v>90388</v>
      </c>
      <c r="F35">
        <v>93250</v>
      </c>
    </row>
    <row r="36" spans="1:6">
      <c r="A36" t="s">
        <v>404</v>
      </c>
      <c r="B36" t="s">
        <v>405</v>
      </c>
      <c r="C36" t="s">
        <v>162</v>
      </c>
      <c r="D36" t="s">
        <v>141</v>
      </c>
      <c r="E36">
        <v>96372</v>
      </c>
      <c r="F36">
        <v>103140</v>
      </c>
    </row>
    <row r="37" spans="1:6">
      <c r="A37" t="s">
        <v>406</v>
      </c>
      <c r="D37" t="s">
        <v>141</v>
      </c>
      <c r="E37">
        <v>24646</v>
      </c>
      <c r="F37">
        <v>32204</v>
      </c>
    </row>
    <row r="38" spans="1:6">
      <c r="A38" t="s">
        <v>407</v>
      </c>
      <c r="D38" t="s">
        <v>141</v>
      </c>
      <c r="E38">
        <v>31657</v>
      </c>
      <c r="F38">
        <v>30987</v>
      </c>
    </row>
    <row r="39" spans="1:6">
      <c r="A39" t="s">
        <v>408</v>
      </c>
      <c r="B39" t="s">
        <v>409</v>
      </c>
      <c r="C39" t="s">
        <v>161</v>
      </c>
      <c r="D39" t="s">
        <v>141</v>
      </c>
      <c r="E39">
        <v>69777</v>
      </c>
      <c r="F39">
        <v>93652</v>
      </c>
    </row>
    <row r="40" spans="1:6">
      <c r="A40" t="s">
        <v>410</v>
      </c>
      <c r="B40" t="s">
        <v>150</v>
      </c>
      <c r="C40" t="s">
        <v>150</v>
      </c>
      <c r="D40" t="s">
        <v>141</v>
      </c>
      <c r="E40">
        <v>51642</v>
      </c>
      <c r="F40">
        <v>33638</v>
      </c>
    </row>
    <row r="41" spans="1:6">
      <c r="A41" t="s">
        <v>411</v>
      </c>
      <c r="B41" t="s">
        <v>155</v>
      </c>
      <c r="C41" t="s">
        <v>155</v>
      </c>
      <c r="D41" t="s">
        <v>141</v>
      </c>
      <c r="E41">
        <v>200483</v>
      </c>
      <c r="F41">
        <v>95975</v>
      </c>
    </row>
    <row r="42" spans="1:6">
      <c r="A42" t="s">
        <v>412</v>
      </c>
      <c r="B42" t="s">
        <v>141</v>
      </c>
      <c r="C42" t="s">
        <v>141</v>
      </c>
      <c r="D42" t="s">
        <v>141</v>
      </c>
      <c r="E42">
        <v>921313</v>
      </c>
      <c r="F42">
        <v>792115</v>
      </c>
    </row>
    <row r="43" spans="1:6">
      <c r="A43" t="s">
        <v>391</v>
      </c>
      <c r="B43" t="s">
        <v>101</v>
      </c>
      <c r="C43" t="s">
        <v>101</v>
      </c>
      <c r="D43" t="s">
        <v>141</v>
      </c>
      <c r="E43">
        <v>92944</v>
      </c>
      <c r="F43">
        <v>76612</v>
      </c>
    </row>
    <row r="44" spans="1:6">
      <c r="A44" t="s">
        <v>413</v>
      </c>
      <c r="D44" t="s">
        <v>141</v>
      </c>
      <c r="E44">
        <v>127211</v>
      </c>
      <c r="F44">
        <v>138295</v>
      </c>
    </row>
    <row r="45" spans="1:6">
      <c r="A45" t="s">
        <v>414</v>
      </c>
      <c r="B45" t="s">
        <v>405</v>
      </c>
      <c r="C45" t="s">
        <v>162</v>
      </c>
      <c r="D45" t="s">
        <v>141</v>
      </c>
      <c r="E45">
        <v>76566</v>
      </c>
      <c r="F45">
        <v>87060</v>
      </c>
    </row>
    <row r="46" spans="1:6">
      <c r="A46" t="s">
        <v>415</v>
      </c>
      <c r="B46" t="s">
        <v>163</v>
      </c>
      <c r="C46" t="s">
        <v>163</v>
      </c>
      <c r="D46" t="s">
        <v>141</v>
      </c>
      <c r="E46">
        <v>1850</v>
      </c>
      <c r="F46">
        <v>1788</v>
      </c>
    </row>
    <row r="47" spans="1:6">
      <c r="A47" t="s">
        <v>416</v>
      </c>
      <c r="B47" t="s">
        <v>181</v>
      </c>
      <c r="C47" t="s">
        <v>181</v>
      </c>
      <c r="D47" t="s">
        <v>141</v>
      </c>
    </row>
    <row r="48" spans="1:6">
      <c r="A48" t="s">
        <v>417</v>
      </c>
      <c r="D48" t="s">
        <v>141</v>
      </c>
    </row>
    <row r="49" spans="1:6">
      <c r="A49" t="s">
        <v>418</v>
      </c>
      <c r="D49" t="s">
        <v>141</v>
      </c>
    </row>
    <row r="50" spans="1:6">
      <c r="A50" t="s">
        <v>419</v>
      </c>
      <c r="D50" t="s">
        <v>141</v>
      </c>
    </row>
    <row r="51" spans="1:6">
      <c r="A51" t="s">
        <v>420</v>
      </c>
      <c r="D51" t="s">
        <v>141</v>
      </c>
      <c r="E51">
        <v>17979</v>
      </c>
      <c r="F51">
        <v>17979</v>
      </c>
    </row>
    <row r="52" spans="1:6">
      <c r="A52" t="s">
        <v>421</v>
      </c>
      <c r="D52" t="s">
        <v>141</v>
      </c>
      <c r="E52">
        <v>1823638</v>
      </c>
      <c r="F52">
        <v>1828386</v>
      </c>
    </row>
    <row r="53" spans="1:6">
      <c r="A53" t="s">
        <v>422</v>
      </c>
      <c r="D53" t="s">
        <v>141</v>
      </c>
      <c r="E53">
        <v>-397692</v>
      </c>
      <c r="F53">
        <v>-468818</v>
      </c>
    </row>
    <row r="54" spans="1:6">
      <c r="A54" t="s">
        <v>423</v>
      </c>
      <c r="D54" t="s">
        <v>141</v>
      </c>
      <c r="E54">
        <v>2710619</v>
      </c>
      <c r="F54">
        <v>2418444</v>
      </c>
    </row>
    <row r="55" spans="1:6">
      <c r="A55" t="s">
        <v>424</v>
      </c>
      <c r="B55" t="s">
        <v>185</v>
      </c>
      <c r="C55" t="s">
        <v>185</v>
      </c>
      <c r="D55" t="s">
        <v>141</v>
      </c>
      <c r="E55">
        <v>8430</v>
      </c>
      <c r="F55">
        <v>56428</v>
      </c>
    </row>
    <row r="56" spans="1:6">
      <c r="A56" t="s">
        <v>425</v>
      </c>
      <c r="D56" t="s">
        <v>141</v>
      </c>
      <c r="E56">
        <v>4162974</v>
      </c>
      <c r="F56">
        <v>3852419</v>
      </c>
    </row>
    <row r="57" spans="1:6">
      <c r="A57" t="s">
        <v>426</v>
      </c>
      <c r="D57" t="s">
        <v>141</v>
      </c>
      <c r="E57">
        <v>5382858</v>
      </c>
      <c r="F57">
        <v>4948289</v>
      </c>
    </row>
    <row r="58" spans="1:6">
      <c r="A58" t="s">
        <v>427</v>
      </c>
      <c r="D58" t="s">
        <v>141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6" sqref="A6"/>
    </sheetView>
  </sheetViews>
  <sheetFormatPr defaultRowHeight="12.75"/>
  <cols>
    <col min="1" max="4" width="25.7109375" customWidth="1"/>
  </cols>
  <sheetData>
    <row r="1" spans="1:7">
      <c r="E1">
        <v>29</v>
      </c>
      <c r="F1">
        <v>30</v>
      </c>
      <c r="G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428</v>
      </c>
      <c r="B3" t="s">
        <v>429</v>
      </c>
      <c r="C3" t="s">
        <v>26</v>
      </c>
      <c r="D3" t="s">
        <v>430</v>
      </c>
      <c r="E3">
        <v>3347444</v>
      </c>
      <c r="F3">
        <v>3121560</v>
      </c>
      <c r="G3">
        <v>3045797</v>
      </c>
    </row>
    <row r="4" spans="1:7">
      <c r="A4" t="s">
        <v>431</v>
      </c>
      <c r="B4" t="s">
        <v>27</v>
      </c>
      <c r="C4" t="s">
        <v>27</v>
      </c>
      <c r="D4" t="s">
        <v>430</v>
      </c>
      <c r="E4">
        <v>-1367725</v>
      </c>
      <c r="F4">
        <v>-1323619</v>
      </c>
      <c r="G4">
        <v>1357272</v>
      </c>
    </row>
    <row r="5" spans="1:7">
      <c r="A5" t="s">
        <v>432</v>
      </c>
      <c r="B5" t="s">
        <v>433</v>
      </c>
      <c r="C5" t="s">
        <v>32</v>
      </c>
      <c r="D5" t="s">
        <v>430</v>
      </c>
      <c r="E5">
        <v>1979719</v>
      </c>
      <c r="F5">
        <v>1797941</v>
      </c>
      <c r="G5">
        <v>1688525</v>
      </c>
    </row>
    <row r="6" spans="1:7">
      <c r="A6" t="s">
        <v>434</v>
      </c>
      <c r="D6" t="s">
        <v>430</v>
      </c>
      <c r="E6">
        <v>155394</v>
      </c>
      <c r="F6">
        <v>164693</v>
      </c>
      <c r="G6">
        <v>177143</v>
      </c>
    </row>
    <row r="7" spans="1:7">
      <c r="A7" t="s">
        <v>435</v>
      </c>
      <c r="D7" t="s">
        <v>430</v>
      </c>
      <c r="E7">
        <v>478177</v>
      </c>
      <c r="F7">
        <v>437977</v>
      </c>
      <c r="G7">
        <v>410558</v>
      </c>
    </row>
    <row r="8" spans="1:7">
      <c r="A8" t="s">
        <v>436</v>
      </c>
      <c r="D8" t="s">
        <v>430</v>
      </c>
      <c r="E8">
        <v>567805</v>
      </c>
      <c r="F8">
        <v>511634</v>
      </c>
      <c r="G8">
        <v>467960</v>
      </c>
    </row>
    <row r="9" spans="1:7">
      <c r="D9" t="s">
        <v>430</v>
      </c>
      <c r="E9">
        <v>1201376</v>
      </c>
      <c r="F9">
        <v>1114304</v>
      </c>
      <c r="G9">
        <v>1055661</v>
      </c>
    </row>
    <row r="10" spans="1:7">
      <c r="A10" t="s">
        <v>437</v>
      </c>
      <c r="D10" t="s">
        <v>430</v>
      </c>
      <c r="E10">
        <v>778343</v>
      </c>
      <c r="F10">
        <v>683637</v>
      </c>
      <c r="G10">
        <v>632864</v>
      </c>
    </row>
    <row r="11" spans="1:7">
      <c r="A11" t="s">
        <v>438</v>
      </c>
      <c r="D11" t="s">
        <v>430</v>
      </c>
    </row>
    <row r="12" spans="1:7">
      <c r="A12" t="s">
        <v>439</v>
      </c>
      <c r="D12" t="s">
        <v>430</v>
      </c>
      <c r="E12">
        <v>47147</v>
      </c>
      <c r="F12">
        <v>36925</v>
      </c>
      <c r="G12">
        <v>33406</v>
      </c>
    </row>
    <row r="13" spans="1:7">
      <c r="A13" t="s">
        <v>440</v>
      </c>
      <c r="D13" t="s">
        <v>430</v>
      </c>
      <c r="E13">
        <v>-7616</v>
      </c>
      <c r="F13">
        <v>-22579</v>
      </c>
      <c r="G13">
        <v>-31651</v>
      </c>
    </row>
    <row r="14" spans="1:7">
      <c r="A14" t="s">
        <v>441</v>
      </c>
      <c r="B14" t="s">
        <v>442</v>
      </c>
      <c r="C14" t="s">
        <v>58</v>
      </c>
      <c r="D14" t="s">
        <v>430</v>
      </c>
      <c r="E14">
        <v>-5373</v>
      </c>
      <c r="F14">
        <v>-912</v>
      </c>
      <c r="G14">
        <v>4006</v>
      </c>
    </row>
    <row r="15" spans="1:7">
      <c r="D15" t="s">
        <v>430</v>
      </c>
      <c r="E15">
        <v>44904</v>
      </c>
      <c r="F15">
        <v>13434</v>
      </c>
      <c r="G15">
        <v>5761</v>
      </c>
    </row>
    <row r="16" spans="1:7">
      <c r="A16" t="s">
        <v>443</v>
      </c>
      <c r="D16" t="s">
        <v>430</v>
      </c>
      <c r="E16">
        <v>823247</v>
      </c>
      <c r="F16">
        <v>697071</v>
      </c>
      <c r="G16">
        <v>638625</v>
      </c>
    </row>
    <row r="17" spans="1:7">
      <c r="A17" t="s">
        <v>444</v>
      </c>
      <c r="B17" t="s">
        <v>62</v>
      </c>
      <c r="C17" t="s">
        <v>62</v>
      </c>
      <c r="D17" t="s">
        <v>430</v>
      </c>
    </row>
    <row r="18" spans="1:7">
      <c r="A18" t="s">
        <v>445</v>
      </c>
      <c r="B18" t="s">
        <v>62</v>
      </c>
      <c r="C18" t="s">
        <v>62</v>
      </c>
      <c r="D18" t="s">
        <v>430</v>
      </c>
      <c r="E18">
        <v>93424</v>
      </c>
      <c r="F18">
        <v>79234</v>
      </c>
      <c r="G18">
        <v>117842</v>
      </c>
    </row>
    <row r="19" spans="1:7">
      <c r="A19" t="s">
        <v>446</v>
      </c>
      <c r="B19" t="s">
        <v>63</v>
      </c>
      <c r="C19" t="s">
        <v>63</v>
      </c>
      <c r="D19" t="s">
        <v>430</v>
      </c>
      <c r="E19">
        <v>-35743</v>
      </c>
      <c r="F19">
        <v>-91170</v>
      </c>
      <c r="G19">
        <v>3059</v>
      </c>
    </row>
    <row r="20" spans="1:7">
      <c r="D20" t="s">
        <v>430</v>
      </c>
      <c r="E20">
        <v>129167</v>
      </c>
      <c r="F20">
        <v>-11936</v>
      </c>
      <c r="G20">
        <v>120901</v>
      </c>
    </row>
    <row r="21" spans="1:7">
      <c r="A21" t="s">
        <v>447</v>
      </c>
      <c r="D21" t="s">
        <v>430</v>
      </c>
      <c r="E21">
        <v>694080</v>
      </c>
      <c r="F21">
        <v>709007</v>
      </c>
      <c r="G21">
        <v>517724</v>
      </c>
    </row>
    <row r="22" spans="1:7">
      <c r="A22" t="s">
        <v>448</v>
      </c>
      <c r="D22" t="s">
        <v>430</v>
      </c>
      <c r="E22">
        <v>368</v>
      </c>
      <c r="F22">
        <v>377</v>
      </c>
      <c r="G22">
        <v>274</v>
      </c>
    </row>
    <row r="23" spans="1:7">
      <c r="D23" t="s">
        <v>430</v>
      </c>
    </row>
    <row r="24" spans="1:7">
      <c r="D24" t="s">
        <v>430</v>
      </c>
      <c r="E24">
        <v>29</v>
      </c>
      <c r="F24">
        <v>30</v>
      </c>
      <c r="G24">
        <v>31</v>
      </c>
    </row>
    <row r="25" spans="1:7">
      <c r="D25" t="s">
        <v>430</v>
      </c>
      <c r="E25">
        <v>2018</v>
      </c>
      <c r="F25">
        <v>2017</v>
      </c>
      <c r="G25">
        <v>2016</v>
      </c>
    </row>
    <row r="26" spans="1:7">
      <c r="A26" t="s">
        <v>447</v>
      </c>
      <c r="D26" t="s">
        <v>430</v>
      </c>
      <c r="E26">
        <v>694080</v>
      </c>
      <c r="F26">
        <v>709007</v>
      </c>
      <c r="G26">
        <v>517724</v>
      </c>
    </row>
    <row r="27" spans="1:7">
      <c r="A27" t="s">
        <v>449</v>
      </c>
      <c r="D27" t="s">
        <v>430</v>
      </c>
      <c r="E27">
        <v>-31965</v>
      </c>
      <c r="F27">
        <v>88965</v>
      </c>
      <c r="G27">
        <v>4434</v>
      </c>
    </row>
    <row r="28" spans="1:7">
      <c r="A28" t="s">
        <v>450</v>
      </c>
      <c r="D28" t="s">
        <v>430</v>
      </c>
      <c r="E28">
        <v>-15581</v>
      </c>
      <c r="F28">
        <v>4486</v>
      </c>
      <c r="G28">
        <v>-11029</v>
      </c>
    </row>
    <row r="29" spans="1:7">
      <c r="A29" t="s">
        <v>451</v>
      </c>
      <c r="B29" t="s">
        <v>452</v>
      </c>
      <c r="C29" t="s">
        <v>452</v>
      </c>
      <c r="D29" t="s">
        <v>430</v>
      </c>
      <c r="E29">
        <v>646534</v>
      </c>
      <c r="F29">
        <v>802458</v>
      </c>
      <c r="G29">
        <v>511129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2.75"/>
  <cols>
    <col min="1" max="4" width="25.7109375" customWidth="1"/>
  </cols>
  <sheetData>
    <row r="1" spans="1:7">
      <c r="A1" t="s">
        <v>453</v>
      </c>
      <c r="E1" t="s">
        <v>453</v>
      </c>
    </row>
    <row r="2" spans="1:7">
      <c r="A2" t="s">
        <v>454</v>
      </c>
      <c r="E2" t="s">
        <v>454</v>
      </c>
    </row>
    <row r="3" spans="1:7">
      <c r="A3" t="s">
        <v>455</v>
      </c>
      <c r="E3" t="s">
        <v>455</v>
      </c>
    </row>
    <row r="5" spans="1:7">
      <c r="A5" t="s">
        <v>456</v>
      </c>
      <c r="E5" t="s">
        <v>456</v>
      </c>
      <c r="G5">
        <v>30</v>
      </c>
    </row>
    <row r="6" spans="1:7">
      <c r="F6">
        <v>2018</v>
      </c>
      <c r="G6">
        <v>2017</v>
      </c>
    </row>
    <row r="7" spans="1:7">
      <c r="A7" t="s">
        <v>457</v>
      </c>
      <c r="E7" t="s">
        <v>457</v>
      </c>
    </row>
    <row r="8" spans="1:7">
      <c r="A8" t="s">
        <v>447</v>
      </c>
      <c r="E8" t="s">
        <v>447</v>
      </c>
      <c r="F8">
        <v>694080</v>
      </c>
      <c r="G8">
        <v>709007</v>
      </c>
    </row>
    <row r="9" spans="1:7">
      <c r="A9" t="s">
        <v>458</v>
      </c>
      <c r="E9" t="s">
        <v>458</v>
      </c>
    </row>
    <row r="10" spans="1:7">
      <c r="A10" t="s">
        <v>459</v>
      </c>
      <c r="E10" t="s">
        <v>459</v>
      </c>
    </row>
    <row r="11" spans="1:7">
      <c r="A11" t="s">
        <v>42</v>
      </c>
      <c r="B11" t="s">
        <v>236</v>
      </c>
      <c r="C11" t="s">
        <v>236</v>
      </c>
      <c r="D11" t="s">
        <v>460</v>
      </c>
      <c r="E11" t="s">
        <v>42</v>
      </c>
      <c r="F11">
        <v>64798</v>
      </c>
      <c r="G11">
        <v>59895</v>
      </c>
    </row>
    <row r="12" spans="1:7">
      <c r="A12" t="s">
        <v>461</v>
      </c>
      <c r="B12" t="s">
        <v>240</v>
      </c>
      <c r="C12" t="s">
        <v>240</v>
      </c>
      <c r="D12" t="s">
        <v>460</v>
      </c>
      <c r="E12" t="s">
        <v>461</v>
      </c>
      <c r="F12">
        <v>31396</v>
      </c>
      <c r="G12">
        <v>26357</v>
      </c>
    </row>
    <row r="13" spans="1:7">
      <c r="A13" t="s">
        <v>462</v>
      </c>
      <c r="D13" t="s">
        <v>460</v>
      </c>
      <c r="E13" t="s">
        <v>462</v>
      </c>
      <c r="F13">
        <v>-479</v>
      </c>
      <c r="G13">
        <v>-230</v>
      </c>
    </row>
    <row r="14" spans="1:7">
      <c r="A14" t="s">
        <v>463</v>
      </c>
      <c r="D14" t="s">
        <v>460</v>
      </c>
      <c r="E14" t="s">
        <v>463</v>
      </c>
      <c r="F14">
        <v>2123</v>
      </c>
      <c r="G14">
        <v>1021</v>
      </c>
    </row>
    <row r="15" spans="1:7">
      <c r="A15" t="s">
        <v>464</v>
      </c>
      <c r="D15" t="s">
        <v>460</v>
      </c>
      <c r="E15" t="s">
        <v>464</v>
      </c>
      <c r="F15">
        <v>24579</v>
      </c>
      <c r="G15">
        <v>31071</v>
      </c>
    </row>
    <row r="16" spans="1:7">
      <c r="A16" t="s">
        <v>465</v>
      </c>
      <c r="D16" t="s">
        <v>460</v>
      </c>
      <c r="E16" t="s">
        <v>465</v>
      </c>
      <c r="F16">
        <v>13790</v>
      </c>
      <c r="G16">
        <v>21681</v>
      </c>
    </row>
    <row r="17" spans="1:7">
      <c r="A17" t="s">
        <v>466</v>
      </c>
      <c r="B17" t="s">
        <v>269</v>
      </c>
      <c r="C17" t="s">
        <v>269</v>
      </c>
      <c r="D17" t="s">
        <v>460</v>
      </c>
      <c r="E17" t="s">
        <v>466</v>
      </c>
      <c r="F17">
        <v>38978</v>
      </c>
      <c r="G17">
        <v>-90000</v>
      </c>
    </row>
    <row r="18" spans="1:7">
      <c r="A18" t="s">
        <v>467</v>
      </c>
      <c r="D18" t="s">
        <v>460</v>
      </c>
      <c r="E18" t="s">
        <v>467</v>
      </c>
      <c r="F18">
        <v>56391</v>
      </c>
      <c r="G18">
        <v>44735</v>
      </c>
    </row>
    <row r="19" spans="1:7">
      <c r="A19" t="s">
        <v>468</v>
      </c>
      <c r="D19" t="s">
        <v>460</v>
      </c>
      <c r="E19" t="s">
        <v>468</v>
      </c>
      <c r="F19">
        <v>827</v>
      </c>
      <c r="G19">
        <v>991</v>
      </c>
    </row>
    <row r="20" spans="1:7">
      <c r="A20" t="s">
        <v>469</v>
      </c>
      <c r="D20" t="s">
        <v>460</v>
      </c>
      <c r="E20" t="s">
        <v>469</v>
      </c>
    </row>
    <row r="21" spans="1:7">
      <c r="A21" t="s">
        <v>470</v>
      </c>
      <c r="B21" t="s">
        <v>265</v>
      </c>
      <c r="C21" t="s">
        <v>265</v>
      </c>
      <c r="D21" t="s">
        <v>460</v>
      </c>
      <c r="E21" t="s">
        <v>470</v>
      </c>
      <c r="F21">
        <v>5167</v>
      </c>
      <c r="G21">
        <v>-40088</v>
      </c>
    </row>
    <row r="22" spans="1:7">
      <c r="A22" t="s">
        <v>379</v>
      </c>
      <c r="B22" t="s">
        <v>261</v>
      </c>
      <c r="C22" t="s">
        <v>261</v>
      </c>
      <c r="D22" t="s">
        <v>460</v>
      </c>
      <c r="E22" t="s">
        <v>379</v>
      </c>
      <c r="F22">
        <v>-82316</v>
      </c>
      <c r="G22">
        <v>-38575</v>
      </c>
    </row>
    <row r="23" spans="1:7">
      <c r="A23" t="s">
        <v>471</v>
      </c>
      <c r="D23" t="s">
        <v>460</v>
      </c>
      <c r="E23" t="s">
        <v>471</v>
      </c>
      <c r="F23">
        <v>7358</v>
      </c>
      <c r="G23">
        <v>-21608</v>
      </c>
    </row>
    <row r="24" spans="1:7">
      <c r="A24" t="s">
        <v>399</v>
      </c>
      <c r="B24" t="s">
        <v>275</v>
      </c>
      <c r="C24" t="s">
        <v>275</v>
      </c>
      <c r="D24" t="s">
        <v>460</v>
      </c>
      <c r="E24" t="s">
        <v>399</v>
      </c>
      <c r="F24">
        <v>40628</v>
      </c>
      <c r="G24">
        <v>-17240</v>
      </c>
    </row>
    <row r="25" spans="1:7">
      <c r="A25" t="s">
        <v>472</v>
      </c>
      <c r="D25" t="s">
        <v>460</v>
      </c>
      <c r="E25" t="s">
        <v>472</v>
      </c>
      <c r="F25">
        <v>-1323</v>
      </c>
      <c r="G25">
        <v>5627</v>
      </c>
    </row>
    <row r="26" spans="1:7">
      <c r="A26" t="s">
        <v>404</v>
      </c>
      <c r="B26" t="s">
        <v>269</v>
      </c>
      <c r="C26" t="s">
        <v>269</v>
      </c>
      <c r="D26" t="s">
        <v>460</v>
      </c>
      <c r="E26" t="s">
        <v>404</v>
      </c>
      <c r="F26">
        <v>-17208</v>
      </c>
      <c r="G26">
        <v>-20754</v>
      </c>
    </row>
    <row r="27" spans="1:7">
      <c r="A27" t="s">
        <v>380</v>
      </c>
      <c r="D27" t="s">
        <v>460</v>
      </c>
      <c r="E27" t="s">
        <v>380</v>
      </c>
      <c r="F27">
        <v>5611</v>
      </c>
      <c r="G27">
        <v>2395</v>
      </c>
    </row>
    <row r="28" spans="1:7">
      <c r="A28" t="s">
        <v>410</v>
      </c>
      <c r="B28" t="s">
        <v>302</v>
      </c>
      <c r="C28" t="s">
        <v>302</v>
      </c>
      <c r="D28" t="s">
        <v>460</v>
      </c>
      <c r="E28" t="s">
        <v>410</v>
      </c>
      <c r="F28">
        <v>35120</v>
      </c>
      <c r="G28">
        <v>-13443</v>
      </c>
    </row>
    <row r="29" spans="1:7">
      <c r="A29" t="s">
        <v>473</v>
      </c>
      <c r="D29" t="s">
        <v>460</v>
      </c>
      <c r="E29" t="s">
        <v>473</v>
      </c>
      <c r="F29">
        <v>919520</v>
      </c>
      <c r="G29">
        <v>660842</v>
      </c>
    </row>
    <row r="30" spans="1:7">
      <c r="A30" t="s">
        <v>474</v>
      </c>
      <c r="D30" t="s">
        <v>460</v>
      </c>
      <c r="E30" t="s">
        <v>474</v>
      </c>
    </row>
    <row r="31" spans="1:7">
      <c r="A31" t="s">
        <v>475</v>
      </c>
      <c r="D31" t="s">
        <v>460</v>
      </c>
      <c r="E31" t="s">
        <v>475</v>
      </c>
      <c r="F31">
        <v>-155755</v>
      </c>
      <c r="G31">
        <v>-139696</v>
      </c>
    </row>
    <row r="32" spans="1:7">
      <c r="A32" t="s">
        <v>476</v>
      </c>
      <c r="D32" t="s">
        <v>460</v>
      </c>
      <c r="E32" t="s">
        <v>476</v>
      </c>
      <c r="F32">
        <v>1600</v>
      </c>
      <c r="G32">
        <v>361</v>
      </c>
    </row>
    <row r="33" spans="1:7">
      <c r="A33" t="s">
        <v>477</v>
      </c>
      <c r="D33" t="s">
        <v>460</v>
      </c>
      <c r="E33" t="s">
        <v>477</v>
      </c>
      <c r="F33">
        <v>-4600</v>
      </c>
      <c r="G33">
        <v>-12232</v>
      </c>
    </row>
    <row r="34" spans="1:7">
      <c r="A34" t="s">
        <v>478</v>
      </c>
      <c r="D34" t="s">
        <v>460</v>
      </c>
      <c r="E34" t="s">
        <v>478</v>
      </c>
      <c r="F34">
        <v>-403181</v>
      </c>
      <c r="G34">
        <v>-587656</v>
      </c>
    </row>
    <row r="35" spans="1:7">
      <c r="A35" t="s">
        <v>479</v>
      </c>
      <c r="D35" t="s">
        <v>460</v>
      </c>
      <c r="E35" t="s">
        <v>479</v>
      </c>
      <c r="F35">
        <v>283603</v>
      </c>
      <c r="G35">
        <v>635311</v>
      </c>
    </row>
    <row r="36" spans="1:7">
      <c r="A36" t="s">
        <v>480</v>
      </c>
      <c r="D36" t="s">
        <v>460</v>
      </c>
      <c r="E36" t="s">
        <v>480</v>
      </c>
      <c r="F36">
        <v>-29170</v>
      </c>
      <c r="G36">
        <v>-90471</v>
      </c>
    </row>
    <row r="37" spans="1:7">
      <c r="A37" t="s">
        <v>481</v>
      </c>
      <c r="D37" t="s">
        <v>460</v>
      </c>
      <c r="E37" t="s">
        <v>481</v>
      </c>
      <c r="F37">
        <v>-307503</v>
      </c>
      <c r="G37">
        <v>-194383</v>
      </c>
    </row>
    <row r="38" spans="1:7">
      <c r="A38" t="s">
        <v>482</v>
      </c>
      <c r="D38" t="s">
        <v>460</v>
      </c>
      <c r="E38" t="s">
        <v>482</v>
      </c>
    </row>
    <row r="39" spans="1:7">
      <c r="A39" t="s">
        <v>483</v>
      </c>
      <c r="B39" t="s">
        <v>484</v>
      </c>
      <c r="C39" t="s">
        <v>307</v>
      </c>
      <c r="D39" t="s">
        <v>460</v>
      </c>
      <c r="E39" t="s">
        <v>483</v>
      </c>
      <c r="F39">
        <v>-296148</v>
      </c>
      <c r="G39">
        <v>-382976</v>
      </c>
    </row>
    <row r="40" spans="1:7">
      <c r="A40" t="s">
        <v>485</v>
      </c>
      <c r="D40" t="s">
        <v>460</v>
      </c>
      <c r="E40" t="s">
        <v>485</v>
      </c>
    </row>
    <row r="41" spans="1:7">
      <c r="A41" t="s">
        <v>486</v>
      </c>
      <c r="D41" t="s">
        <v>460</v>
      </c>
      <c r="E41" t="s">
        <v>486</v>
      </c>
      <c r="F41">
        <v>26642</v>
      </c>
      <c r="G41">
        <v>21860</v>
      </c>
    </row>
    <row r="42" spans="1:7">
      <c r="A42" t="s">
        <v>487</v>
      </c>
      <c r="D42" t="s">
        <v>460</v>
      </c>
      <c r="E42" t="s">
        <v>487</v>
      </c>
      <c r="F42">
        <v>-16655</v>
      </c>
      <c r="G42">
        <v>-12773</v>
      </c>
    </row>
    <row r="43" spans="1:7">
      <c r="A43" t="s">
        <v>488</v>
      </c>
      <c r="D43" t="s">
        <v>460</v>
      </c>
      <c r="E43" t="s">
        <v>488</v>
      </c>
      <c r="G43">
        <v>-74523</v>
      </c>
    </row>
    <row r="44" spans="1:7">
      <c r="A44" t="s">
        <v>489</v>
      </c>
      <c r="D44" t="s">
        <v>460</v>
      </c>
      <c r="E44" t="s">
        <v>489</v>
      </c>
      <c r="F44">
        <v>-286161</v>
      </c>
      <c r="G44">
        <v>-448412</v>
      </c>
    </row>
    <row r="45" spans="1:7">
      <c r="A45" t="s">
        <v>490</v>
      </c>
      <c r="D45" t="s">
        <v>460</v>
      </c>
      <c r="E45" t="s">
        <v>490</v>
      </c>
      <c r="F45">
        <v>-15810</v>
      </c>
      <c r="G45">
        <v>26716</v>
      </c>
    </row>
    <row r="46" spans="1:7">
      <c r="A46" t="s">
        <v>491</v>
      </c>
      <c r="D46" t="s">
        <v>460</v>
      </c>
      <c r="E46" t="s">
        <v>491</v>
      </c>
      <c r="F46">
        <v>310046</v>
      </c>
      <c r="G46">
        <v>44763</v>
      </c>
    </row>
    <row r="47" spans="1:7">
      <c r="A47" t="s">
        <v>492</v>
      </c>
      <c r="D47" t="s">
        <v>460</v>
      </c>
      <c r="E47" t="s">
        <v>492</v>
      </c>
      <c r="F47">
        <v>891759</v>
      </c>
      <c r="G47">
        <v>846996</v>
      </c>
    </row>
    <row r="48" spans="1:7">
      <c r="D48" t="s">
        <v>460</v>
      </c>
    </row>
    <row r="49" spans="1:7">
      <c r="A49" t="s">
        <v>456</v>
      </c>
      <c r="D49" t="s">
        <v>460</v>
      </c>
      <c r="E49" t="s">
        <v>456</v>
      </c>
      <c r="F49">
        <v>30</v>
      </c>
      <c r="G49">
        <v>31</v>
      </c>
    </row>
    <row r="50" spans="1:7">
      <c r="A50" t="s">
        <v>4</v>
      </c>
      <c r="D50" t="s">
        <v>460</v>
      </c>
      <c r="E50" t="s">
        <v>4</v>
      </c>
      <c r="F50">
        <v>2017</v>
      </c>
      <c r="G50">
        <v>2016</v>
      </c>
    </row>
    <row r="51" spans="1:7">
      <c r="A51" t="s">
        <v>493</v>
      </c>
      <c r="D51" t="s">
        <v>460</v>
      </c>
      <c r="E51" t="s">
        <v>493</v>
      </c>
    </row>
    <row r="52" spans="1:7">
      <c r="A52" t="s">
        <v>494</v>
      </c>
      <c r="D52" t="s">
        <v>460</v>
      </c>
      <c r="E52" t="s">
        <v>494</v>
      </c>
      <c r="F52">
        <v>106146</v>
      </c>
      <c r="G52">
        <v>115548</v>
      </c>
    </row>
    <row r="53" spans="1:7">
      <c r="A53" t="s">
        <v>495</v>
      </c>
      <c r="D53" t="s">
        <v>460</v>
      </c>
      <c r="E53" t="s">
        <v>495</v>
      </c>
      <c r="F53">
        <v>3806</v>
      </c>
      <c r="G53">
        <v>4275</v>
      </c>
    </row>
    <row r="54" spans="1:7">
      <c r="A54" t="s">
        <v>496</v>
      </c>
      <c r="D54" t="s">
        <v>460</v>
      </c>
      <c r="E54" t="s">
        <v>496</v>
      </c>
    </row>
    <row r="55" spans="1:7">
      <c r="A55" t="s">
        <v>497</v>
      </c>
      <c r="D55" t="s">
        <v>460</v>
      </c>
      <c r="E55" t="s">
        <v>497</v>
      </c>
    </row>
    <row r="56" spans="1:7">
      <c r="A56" t="s">
        <v>498</v>
      </c>
      <c r="D56" t="s">
        <v>460</v>
      </c>
      <c r="E56" t="s">
        <v>498</v>
      </c>
      <c r="F56">
        <v>13864</v>
      </c>
      <c r="G56">
        <v>2154</v>
      </c>
    </row>
    <row r="57" spans="1:7">
      <c r="A57" t="s">
        <v>499</v>
      </c>
      <c r="D57" t="s">
        <v>460</v>
      </c>
      <c r="E57" t="s">
        <v>499</v>
      </c>
    </row>
    <row r="58" spans="1:7">
      <c r="A58" t="s">
        <v>500</v>
      </c>
      <c r="B58" t="s">
        <v>236</v>
      </c>
      <c r="C58" t="s">
        <v>236</v>
      </c>
      <c r="D58" t="s">
        <v>460</v>
      </c>
      <c r="E58" t="s">
        <v>500</v>
      </c>
      <c r="F58">
        <v>4979</v>
      </c>
      <c r="G58">
        <v>-12123</v>
      </c>
    </row>
    <row r="59" spans="1:7">
      <c r="A59" t="s">
        <v>501</v>
      </c>
      <c r="D59" t="s">
        <v>460</v>
      </c>
      <c r="E59" t="s">
        <v>501</v>
      </c>
      <c r="F59">
        <v>128190</v>
      </c>
      <c r="G59">
        <v>91620</v>
      </c>
    </row>
    <row r="60" spans="1:7">
      <c r="A60" t="s">
        <v>502</v>
      </c>
      <c r="D60" t="s">
        <v>460</v>
      </c>
      <c r="E60" t="s">
        <v>502</v>
      </c>
      <c r="F60">
        <v>-29587</v>
      </c>
      <c r="G60">
        <v>-6344</v>
      </c>
    </row>
    <row r="61" spans="1:7">
      <c r="A61" t="s">
        <v>503</v>
      </c>
      <c r="D61" t="s">
        <v>460</v>
      </c>
      <c r="E61" t="s">
        <v>503</v>
      </c>
      <c r="F61">
        <v>-8132</v>
      </c>
      <c r="G61">
        <v>-7331</v>
      </c>
    </row>
    <row r="62" spans="1:7">
      <c r="A62" t="s">
        <v>504</v>
      </c>
      <c r="D62" t="s">
        <v>460</v>
      </c>
      <c r="E62" t="s">
        <v>504</v>
      </c>
      <c r="F62">
        <v>90471</v>
      </c>
      <c r="G62">
        <v>77945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3A2A10-C87D-46A6-B872-3CC4650C3B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2FB241-ACBA-43D7-8821-90AA860FA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D614FC-A8A9-4F4D-9A86-51BAE8DC87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2021-11-01T05:24:40Z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