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20490" windowHeight="7050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92" i="1"/>
  <c r="F92" i="1"/>
  <c r="G432" i="1" l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F44" i="1" s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66" i="1" l="1"/>
  <c r="G366" i="1"/>
  <c r="F384" i="1"/>
  <c r="F13" i="1"/>
  <c r="F14" i="1" s="1"/>
  <c r="F377" i="1"/>
  <c r="F376" i="1"/>
  <c r="F353" i="1"/>
  <c r="F355" i="1" s="1"/>
  <c r="F357" i="1" s="1"/>
  <c r="F385" i="1"/>
  <c r="F383" i="1"/>
  <c r="F382" i="1"/>
  <c r="G383" i="1"/>
  <c r="G382" i="1"/>
  <c r="F378" i="1"/>
  <c r="F370" i="1"/>
  <c r="F59" i="1"/>
  <c r="F67" i="1" s="1"/>
  <c r="F71" i="1" s="1"/>
  <c r="G326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78" i="1"/>
  <c r="H365" i="1"/>
  <c r="L368" i="1"/>
  <c r="L372" i="1"/>
  <c r="J373" i="1"/>
  <c r="H375" i="1"/>
  <c r="N376" i="1"/>
  <c r="L377" i="1"/>
  <c r="J378" i="1"/>
  <c r="H381" i="1"/>
  <c r="N382" i="1"/>
  <c r="J384" i="1"/>
  <c r="I365" i="1"/>
  <c r="M368" i="1"/>
  <c r="M372" i="1"/>
  <c r="I375" i="1"/>
  <c r="G376" i="1"/>
  <c r="O376" i="1"/>
  <c r="M377" i="1"/>
  <c r="K378" i="1"/>
  <c r="I381" i="1"/>
  <c r="O382" i="1"/>
  <c r="K384" i="1"/>
  <c r="H384" i="1"/>
  <c r="F363" i="1"/>
  <c r="N368" i="1"/>
  <c r="N372" i="1"/>
  <c r="H376" i="1"/>
  <c r="N377" i="1"/>
  <c r="L378" i="1"/>
  <c r="H382" i="1"/>
  <c r="J383" i="1"/>
  <c r="G363" i="1"/>
  <c r="O368" i="1"/>
  <c r="O372" i="1"/>
  <c r="I376" i="1"/>
  <c r="G377" i="1"/>
  <c r="O377" i="1"/>
  <c r="M378" i="1"/>
  <c r="I382" i="1"/>
  <c r="H363" i="1"/>
  <c r="G13" i="1"/>
  <c r="G14" i="1" s="1"/>
  <c r="G44" i="1"/>
  <c r="I363" i="1"/>
  <c r="G353" i="1" l="1"/>
  <c r="G355" i="1" s="1"/>
  <c r="G357" i="1" s="1"/>
  <c r="G385" i="1"/>
  <c r="G378" i="1"/>
  <c r="G370" i="1"/>
  <c r="G59" i="1"/>
  <c r="G67" i="1" s="1"/>
  <c r="G71" i="1" s="1"/>
  <c r="F373" i="1"/>
  <c r="F83" i="1"/>
  <c r="F372" i="1"/>
  <c r="F6" i="1"/>
  <c r="G373" i="1" l="1"/>
  <c r="G83" i="1"/>
  <c r="G372" i="1"/>
  <c r="G6" i="1"/>
  <c r="F371" i="1"/>
  <c r="G371" i="1" l="1"/>
  <c r="G365" i="1"/>
  <c r="F365" i="1"/>
</calcChain>
</file>

<file path=xl/sharedStrings.xml><?xml version="1.0" encoding="utf-8"?>
<sst xmlns="http://schemas.openxmlformats.org/spreadsheetml/2006/main" count="780" uniqueCount="505">
  <si>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</si>
  <si>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</si>
  <si>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</si>
  <si>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</si>
  <si>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</si>
  <si>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</si>
  <si>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</si>
  <si>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</si>
  <si>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</si>
  <si>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</si>
  <si>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</si>
  <si>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</si>
  <si>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</si>
  <si>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</si>
  <si>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</si>
  <si>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</si>
  <si>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</si>
  <si>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</si>
  <si>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</si>
  <si>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</si>
  <si>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</si>
  <si>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</si>
  <si>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</si>
  <si>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</si>
  <si>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</si>
  <si>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</si>
  <si>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</si>
  <si>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</si>
  <si>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</si>
  <si>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</si>
  <si>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</si>
  <si>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</si>
  <si>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</si>
  <si>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</si>
  <si>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</si>
  <si>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</si>
  <si>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</si>
  <si>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</si>
  <si>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</si>
  <si>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</si>
  <si>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</si>
  <si>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</si>
  <si>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</si>
  <si>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</si>
  <si>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</si>
  <si>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</si>
  <si>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</si>
  <si>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</si>
  <si>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</si>
  <si>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</si>
  <si>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</si>
  <si>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</si>
  <si>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</si>
  <si>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</si>
  <si>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</si>
  <si>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</si>
  <si>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</si>
  <si>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</si>
  <si>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</si>
  <si>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</si>
  <si>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</si>
  <si>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</si>
  <si>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</si>
  <si>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</si>
  <si>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</si>
  <si>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</si>
  <si>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</si>
  <si>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</si>
  <si>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</si>
  <si>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</si>
  <si>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</si>
  <si>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</si>
  <si>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</si>
  <si>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</si>
  <si>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</si>
  <si>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</si>
  <si>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</si>
  <si>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</si>
  <si>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</si>
  <si>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</si>
  <si>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</si>
  <si>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</si>
  <si>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</si>
  <si>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</si>
  <si>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</si>
  <si>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</si>
  <si>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</si>
  <si>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</si>
  <si>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</si>
  <si>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</si>
  <si>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</si>
  <si>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</si>
  <si>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</si>
  <si>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</si>
  <si>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</si>
  <si>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</si>
  <si>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</si>
  <si>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</si>
  <si>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</si>
  <si>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</si>
  <si>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</si>
  <si>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</si>
  <si>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</si>
  <si>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</si>
  <si>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</si>
  <si>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</si>
  <si>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</si>
  <si>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</si>
  <si>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</si>
  <si>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</si>
  <si>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</si>
  <si>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</si>
  <si>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</si>
  <si>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</si>
  <si>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</si>
  <si>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</si>
  <si>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</si>
  <si>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</si>
  <si>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</si>
  <si>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</si>
  <si>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</si>
  <si>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</si>
  <si>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</si>
  <si>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</si>
  <si>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</si>
  <si>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</si>
  <si>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</si>
  <si>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</si>
  <si>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</si>
  <si>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</si>
  <si>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</si>
  <si>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</si>
  <si>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</si>
  <si>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</si>
  <si>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</si>
  <si>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</si>
  <si>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</si>
  <si>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</si>
  <si>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</si>
  <si>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</si>
  <si>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</si>
  <si>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</si>
  <si>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</si>
  <si>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</si>
  <si>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</si>
  <si>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</si>
  <si>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</si>
  <si>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</si>
  <si>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</si>
  <si>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</si>
  <si>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</si>
  <si>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</si>
  <si>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</si>
  <si>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</si>
  <si>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</si>
  <si>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</si>
  <si>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</si>
  <si>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</si>
  <si>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</si>
  <si>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</si>
  <si>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</si>
  <si>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</si>
  <si>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</si>
  <si>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</si>
  <si>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</si>
  <si>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</si>
  <si>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</si>
  <si>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</si>
  <si>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</si>
  <si>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</si>
  <si>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</si>
  <si>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</si>
  <si>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</si>
  <si>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</si>
  <si>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</si>
  <si>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</si>
  <si>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</si>
  <si>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</si>
  <si>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</si>
  <si>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</si>
  <si>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</si>
  <si>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</si>
  <si>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</si>
  <si>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</si>
  <si>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</si>
  <si>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</si>
  <si>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</si>
  <si>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</si>
  <si>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</si>
  <si>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</si>
  <si>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</si>
  <si>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</si>
  <si>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</si>
  <si>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</si>
  <si>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</si>
  <si>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</si>
  <si>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</si>
  <si>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</si>
  <si>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</si>
  <si>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</si>
  <si>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</si>
  <si>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</si>
  <si>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</si>
  <si>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</si>
  <si>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</si>
  <si>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</si>
  <si>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</si>
  <si>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</si>
  <si>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</si>
  <si>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</si>
  <si>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</si>
  <si>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</si>
  <si>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</si>
  <si>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</si>
  <si>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</si>
  <si>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</si>
  <si>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</si>
  <si>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</si>
  <si>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</si>
  <si>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</si>
  <si>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</si>
  <si>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</si>
  <si>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</si>
  <si>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</si>
  <si>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</si>
  <si>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</si>
  <si>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</si>
  <si>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</si>
  <si>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</si>
  <si>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</si>
  <si>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</si>
  <si>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</si>
  <si>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</si>
  <si>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</si>
  <si>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</si>
  <si>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</si>
  <si>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</si>
  <si>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</si>
  <si>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</si>
  <si>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</si>
  <si>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</si>
  <si>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</si>
  <si>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</si>
  <si>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</si>
  <si>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</si>
  <si>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</si>
  <si>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</si>
  <si>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</si>
  <si>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</si>
  <si>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</si>
  <si>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</si>
  <si>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</si>
  <si>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</si>
  <si>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</si>
  <si>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</si>
  <si>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</si>
  <si>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</si>
  <si>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</si>
  <si>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</si>
  <si>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</si>
  <si>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</si>
  <si>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</si>
  <si>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</si>
  <si>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</si>
  <si>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</si>
  <si>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</si>
  <si>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</si>
  <si>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</si>
  <si>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</si>
  <si>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</si>
  <si>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</si>
  <si>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</si>
  <si>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</si>
  <si>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</si>
  <si>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</si>
  <si>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</si>
  <si>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</si>
  <si>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</si>
  <si>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</si>
  <si>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</si>
  <si>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</si>
  <si>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</si>
  <si>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</si>
  <si>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</si>
  <si>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</si>
  <si>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</si>
  <si>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</si>
  <si>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</si>
  <si>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</si>
  <si>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</si>
  <si>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</si>
  <si>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</si>
  <si>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</si>
  <si>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</si>
  <si>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</si>
  <si>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</si>
  <si>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</si>
  <si>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</si>
  <si>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</si>
  <si>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</si>
  <si>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</si>
  <si>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</si>
  <si>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</si>
  <si>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</si>
  <si>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</si>
  <si>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</si>
  <si>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</si>
  <si>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</si>
  <si>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</si>
  <si>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</si>
  <si>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</si>
  <si>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</si>
  <si>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</si>
  <si>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</si>
  <si>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</si>
  <si>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</si>
  <si>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</si>
  <si>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</si>
  <si>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</si>
  <si>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</si>
  <si>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</si>
  <si>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</si>
  <si>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</si>
  <si>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</si>
  <si>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</si>
  <si>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</si>
  <si>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</si>
  <si>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</si>
  <si>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</si>
  <si>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</si>
  <si>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</si>
  <si>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</si>
  <si>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</si>
  <si>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</si>
  <si>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</si>
  <si>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</si>
  <si>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</si>
  <si>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</si>
  <si>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</si>
  <si>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</si>
  <si>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</si>
  <si>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</si>
  <si>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</si>
  <si>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</si>
  <si>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</si>
  <si>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</si>
  <si>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</si>
  <si>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</si>
  <si>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</si>
  <si>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</si>
  <si>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</si>
  <si>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</si>
  <si>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</si>
  <si>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</si>
  <si>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</si>
  <si>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</si>
  <si>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</si>
  <si>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</si>
  <si>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</si>
  <si>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</si>
  <si>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</si>
  <si>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</si>
  <si>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</si>
  <si>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</si>
  <si>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</si>
  <si>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</si>
  <si>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</si>
  <si>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</si>
  <si>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</si>
  <si>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</si>
  <si>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</si>
  <si>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</si>
  <si>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</si>
  <si>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</si>
  <si>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</si>
  <si>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</si>
  <si>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</si>
  <si>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Prepaid expenses and other current assets</t>
  </si>
  <si>
    <t>Total current assets</t>
  </si>
  <si>
    <t>Property and equipment, net</t>
  </si>
  <si>
    <t>Property and Equipment</t>
  </si>
  <si>
    <t>Restricted cash</t>
  </si>
  <si>
    <t>Other non-current assets</t>
  </si>
  <si>
    <t>Total assets</t>
  </si>
  <si>
    <t>Liabilities and stockholders equity (deficit)</t>
  </si>
  <si>
    <t>Current liabilities:</t>
  </si>
  <si>
    <t>Accounts payable</t>
  </si>
  <si>
    <t>Accrued expenses and other current liabilities</t>
  </si>
  <si>
    <t>Accruals</t>
  </si>
  <si>
    <t>Current portion of long-term debt</t>
  </si>
  <si>
    <t>Total current liabilities</t>
  </si>
  <si>
    <t>Non-current liabilities:</t>
  </si>
  <si>
    <t>Long-term debt, net of current portion and discount</t>
  </si>
  <si>
    <t>Warrant liability</t>
  </si>
  <si>
    <t>Other non-current liabilities</t>
  </si>
  <si>
    <t>Total liabilities</t>
  </si>
  <si>
    <t>Commitments and contingencies (Note 8)</t>
  </si>
  <si>
    <t>Stockholders equity (deficit):</t>
  </si>
  <si>
    <t>Preferred stock</t>
  </si>
  <si>
    <t>Common stock, $0.001 par value;</t>
  </si>
  <si>
    <t>outstanding  86,771 and 28,735 at December 31, 2018 and December 31, 2017, respectively</t>
  </si>
  <si>
    <t>Additional paid-in-capital</t>
  </si>
  <si>
    <t>Accumulated deficit</t>
  </si>
  <si>
    <t>Total stockholders equity (deficit)</t>
  </si>
  <si>
    <t>(In thousands, except per share data)</t>
  </si>
  <si>
    <t>Operating expenses:</t>
  </si>
  <si>
    <t>Revenue</t>
  </si>
  <si>
    <t>Research and development</t>
  </si>
  <si>
    <t>General and administrative</t>
  </si>
  <si>
    <t>Restructuring costs</t>
  </si>
  <si>
    <t>Total operating expenses</t>
  </si>
  <si>
    <t>Loss from operations</t>
  </si>
  <si>
    <t>Operating Profit</t>
  </si>
  <si>
    <t>Other income (expense):</t>
  </si>
  <si>
    <t>Change in fair value of warrant</t>
  </si>
  <si>
    <t>Interest expense, net</t>
  </si>
  <si>
    <t>Other income (expense)</t>
  </si>
  <si>
    <t>Total other income (expense)</t>
  </si>
  <si>
    <t>Net loss</t>
  </si>
  <si>
    <t>Comprehensive loss</t>
  </si>
  <si>
    <t>Total Other Comprehensive Loss</t>
  </si>
  <si>
    <t>Total Other Comprehensive Income</t>
  </si>
  <si>
    <t>Net loss per share - basic and diluted</t>
  </si>
  <si>
    <t>Balance at December 31, 2016</t>
  </si>
  <si>
    <t>Issuance of common stock, net of issuance costs of $1</t>
  </si>
  <si>
    <t>Financing Activities</t>
  </si>
  <si>
    <t>Issuance of common Stock; ESPP purchase</t>
  </si>
  <si>
    <t>Exercise of stock options</t>
  </si>
  <si>
    <t>Vesting of restricted stock</t>
  </si>
  <si>
    <t>Stock-based compensation expense</t>
  </si>
  <si>
    <t>Operating Activities</t>
  </si>
  <si>
    <t>Balance at December 31, 2017</t>
  </si>
  <si>
    <t>Issuance of common stock; ESPP purchase</t>
  </si>
  <si>
    <t>Issuance of warrants in connection with debt modification</t>
  </si>
  <si>
    <t>Operating activities</t>
  </si>
  <si>
    <t>Adjustments to reconcile net loss to net cash used in operating activities</t>
  </si>
  <si>
    <t>Depreciation and amortization</t>
  </si>
  <si>
    <t>Stock-based compensation</t>
  </si>
  <si>
    <t>Allocation of proceeds to transaction expenses</t>
  </si>
  <si>
    <t>Change in fair value of warrant liability</t>
  </si>
  <si>
    <t>Gain on sale of equipment</t>
  </si>
  <si>
    <t>Write-off of deferred financing fees</t>
  </si>
  <si>
    <t>Non-cash interest expense</t>
  </si>
  <si>
    <t>Asset impairment</t>
  </si>
  <si>
    <t>Changes in operating assets and liabilities</t>
  </si>
  <si>
    <t>Accrued expenses and other liabilities</t>
  </si>
  <si>
    <t>Net cash used in operating activities</t>
  </si>
  <si>
    <t>Investing activities</t>
  </si>
  <si>
    <t>Investing Activities</t>
  </si>
  <si>
    <t>Purchases of property and equipment</t>
  </si>
  <si>
    <t>Proceeds from sale of equipment</t>
  </si>
  <si>
    <t>Proceeds from maturities of investments</t>
  </si>
  <si>
    <t>Purchases of investments</t>
  </si>
  <si>
    <t>Net cash (used in) provided by investing activities</t>
  </si>
  <si>
    <t>Financing activities</t>
  </si>
  <si>
    <t>Proceeds from equity offerings, net of issuance costs</t>
  </si>
  <si>
    <t>Proceeds from underwritten public offering, net of issuance costs</t>
  </si>
  <si>
    <t>Payment of deferred financing costs</t>
  </si>
  <si>
    <t>Finance Costs</t>
  </si>
  <si>
    <t>Proceeds from long-term debt</t>
  </si>
  <si>
    <t>Repayment of long-term debt</t>
  </si>
  <si>
    <t>Proceeds from exercise of stock options</t>
  </si>
  <si>
    <t>Proceeds from the issuance of common stock under ESPP</t>
  </si>
  <si>
    <t>Net cash provided by (used in) financing activities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</si>
  <si>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</si>
  <si>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</si>
  <si>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</si>
  <si>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</si>
  <si>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cash flow information</t>
  </si>
  <si>
    <t>Cash paid for interest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</si>
  <si>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</si>
  <si>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</si>
  <si>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</si>
  <si>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</si>
  <si>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</si>
  <si>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</si>
  <si>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change in fair value of warrant</t>
  </si>
  <si>
    <t>moved value to row 49</t>
  </si>
  <si>
    <t>interest paid and financial costs</t>
  </si>
  <si>
    <t>interest expense, net</t>
  </si>
  <si>
    <t>changed value</t>
  </si>
  <si>
    <t>deleted value</t>
  </si>
  <si>
    <t>other income (expenses)</t>
  </si>
  <si>
    <t>other income (expense)</t>
  </si>
  <si>
    <t>other operating expenses</t>
  </si>
  <si>
    <t>restructuring costs</t>
  </si>
  <si>
    <t>laboratory equipment</t>
  </si>
  <si>
    <t>furniture office equipment</t>
  </si>
  <si>
    <t>computer hardware</t>
  </si>
  <si>
    <t>leasehold improvements</t>
  </si>
  <si>
    <t>internally developed software</t>
  </si>
  <si>
    <t>accumulated depreciation</t>
  </si>
  <si>
    <t>accumulated depreciation and amortisation</t>
  </si>
  <si>
    <t>property, plant and equipment</t>
  </si>
  <si>
    <t>leased assets</t>
  </si>
  <si>
    <t>current portion - long term debt</t>
  </si>
  <si>
    <t>current portion of long-term debt</t>
  </si>
  <si>
    <t>accounts payable</t>
  </si>
  <si>
    <t>accrued expenses and other current liabilities</t>
  </si>
  <si>
    <t>long-term debt, net of current portion and discount</t>
  </si>
  <si>
    <t>long term accruals</t>
  </si>
  <si>
    <t>warrant liability</t>
  </si>
  <si>
    <t>ordinary shares</t>
  </si>
  <si>
    <t>common stock, $0.001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</si>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</sst>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0A-4D5A-8386-D8FD5A7127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F0-4C10-BDBB-962F918429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D3-47B8-9DE4-3886533890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C5-4A1A-A6E3-164DACAB94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20-4BC4-A0F7-7292524302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B3-47A9-A202-1A0E6D324B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A0-4E67-B301-7C72BDD732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A7-4CC5-92A6-C4CFDF288B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98-4DDF-84AD-D713889E1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B-46A5-9059-7F8F822374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D4-47A8-B02D-1028F2B2CE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40-4D45-885C-1D12FE3ECD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85-41B3-85AC-5AFE508849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72-4F33-9EBB-C588EA9EA1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40-42F4-9B34-4CE225FDFE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1.855468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-42568</v>
      </c>
      <c r="G6" s="7">
        <f t="shared" ref="G6:O6" si="1">IF(G4=$BF$1,"",G71)</f>
        <v>-56710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4058</v>
      </c>
      <c r="G7" s="7">
        <f t="shared" ref="G7:O7" si="2">IF(G4=$BF$1,"",G128)</f>
        <v>4407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27057</v>
      </c>
      <c r="G8" s="7">
        <f t="shared" ref="G8:O8" si="3">IF(G4=$BF$1,"",G161)</f>
        <v>13081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10732</v>
      </c>
      <c r="G9" s="7">
        <f t="shared" ref="G9:O9" si="4">IF(G4=$BF$1,"",G189)</f>
        <v>15779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13048</v>
      </c>
      <c r="G10" s="7">
        <f t="shared" ref="G10:O10" si="5">IF(G4=$BF$1,"",G210)</f>
        <v>7759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7335</v>
      </c>
      <c r="G11" s="7">
        <f t="shared" ref="G11:O11" si="6">IF(G4=$BF$1,"",G227)</f>
        <v>-6050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31115</v>
      </c>
      <c r="G12" s="35">
        <f t="shared" ref="G12:O12" si="7">IF(G4=$BF$1,"",SUM(G7:G8))</f>
        <v>17488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31115</v>
      </c>
      <c r="G13" s="35">
        <f t="shared" ref="G13:O13" si="8">IF(G4=$BF$1,"",SUM(G9:G11))</f>
        <v>17488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</row>
    <row r="25" spans="5:15">
      <c r="E25" s="1" t="s">
        <v>27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0</v>
      </c>
      <c r="G30" s="7">
        <f>IF(G4=$BF$1,"",G24-G25+ABS(G26)-G27-G28-G29)</f>
        <v>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</row>
    <row r="32" spans="5:15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14309</v>
      </c>
      <c r="G34">
        <v>13433</v>
      </c>
    </row>
    <row r="35" spans="5:16">
      <c r="E35" s="1" t="s">
        <v>37</v>
      </c>
      <c r="F35">
        <v>25209</v>
      </c>
      <c r="G35">
        <v>39204</v>
      </c>
    </row>
    <row r="36" spans="5:16">
      <c r="E36" s="1" t="s">
        <v>38</v>
      </c>
      <c r="G36" s="38">
        <v>2618</v>
      </c>
      <c r="P36" s="50" t="s">
        <v>475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39518</v>
      </c>
      <c r="G43" s="7">
        <f>G32+G33+G34+G35+G36+G37+G38+G39+G40+G41+G42</f>
        <v>55255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-39518</v>
      </c>
      <c r="G44" s="7">
        <f>IF(G4=$BF$1,"",G30+G31-G43)</f>
        <v>-55255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1021</v>
      </c>
      <c r="G49" s="38">
        <v>1441</v>
      </c>
      <c r="P49" s="50" t="s">
        <v>475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50" t="s">
        <v>477</v>
      </c>
    </row>
    <row r="53" spans="5:16">
      <c r="E53" s="1" t="s">
        <v>55</v>
      </c>
    </row>
    <row r="54" spans="5:16">
      <c r="E54" s="1" t="s">
        <v>56</v>
      </c>
      <c r="F54">
        <v>-2029</v>
      </c>
      <c r="G54">
        <v>-14</v>
      </c>
      <c r="P54" s="50" t="s">
        <v>480</v>
      </c>
    </row>
    <row r="55" spans="5:16">
      <c r="E55" s="1" t="s">
        <v>57</v>
      </c>
    </row>
    <row r="56" spans="5:16">
      <c r="E56" s="1" t="s">
        <v>58</v>
      </c>
      <c r="F56"/>
      <c r="G56"/>
      <c r="P56" s="50" t="s">
        <v>481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-42568</v>
      </c>
      <c r="G59" s="7">
        <f>IF(G4=$BF$1,"",G44+G45+G46+G47+G48-G49-G50-G51+G52-G53+G54+G55-G56+G57+G58)</f>
        <v>-56710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-42568</v>
      </c>
      <c r="G67" s="7">
        <f>IF(G4=$BF$1,"",SUM(G59,-G60,-ABS(G61),-G62,-G66))</f>
        <v>-56710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-42568</v>
      </c>
      <c r="G71" s="7">
        <f t="shared" ref="G71:O71" si="14">IF(G4=$BF$1,"",SUM(G67:G70))</f>
        <v>-56710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 s="38">
        <v>14757</v>
      </c>
      <c r="P75" s="50" t="s">
        <v>475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-27811</v>
      </c>
      <c r="G83" s="7">
        <f t="shared" ref="G83:O83" si="15">IF(G4=$BF$1,"",SUM(G71:G82))</f>
        <v>-56710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1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3761+447+338+1970</f>
        <v>6516</v>
      </c>
      <c r="G92">
        <f>3771+447+315+1970</f>
        <v>6503</v>
      </c>
      <c r="P92" s="50" t="s">
        <v>480</v>
      </c>
    </row>
    <row r="93" spans="5:16">
      <c r="E93" s="1" t="s">
        <v>85</v>
      </c>
    </row>
    <row r="94" spans="5:16">
      <c r="E94" s="1" t="s">
        <v>86</v>
      </c>
      <c r="F94" s="38">
        <v>1524</v>
      </c>
      <c r="G94" s="38">
        <v>1524</v>
      </c>
      <c r="P94" s="50" t="s">
        <v>475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8040</v>
      </c>
      <c r="G98" s="7">
        <f>IF(G4=$BF$1,"",G89+G90+G91+G92+G93+G94+G95+G96)</f>
        <v>8027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-5458</v>
      </c>
      <c r="G99" s="38">
        <v>-4567</v>
      </c>
      <c r="P99" s="50" t="s">
        <v>475</v>
      </c>
    </row>
    <row r="100" spans="5:16">
      <c r="E100" s="6" t="s">
        <v>90</v>
      </c>
      <c r="F100" s="7">
        <f>F98+F99</f>
        <v>2582</v>
      </c>
      <c r="G100" s="7">
        <f t="shared" ref="G100:O100" si="17">IF(G4=$BF$1,"",G98+G99)</f>
        <v>3460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1160</v>
      </c>
      <c r="G125">
        <v>631</v>
      </c>
    </row>
    <row r="126" spans="5:16">
      <c r="E126" s="1" t="s">
        <v>113</v>
      </c>
      <c r="F126">
        <v>316</v>
      </c>
      <c r="G126">
        <v>316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4058</v>
      </c>
      <c r="G128" s="7">
        <f t="shared" ref="G128:O128" si="19">IF(G4=$BF$1,"",G100+SUM(G104:G126))</f>
        <v>4407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26361</v>
      </c>
      <c r="G130">
        <v>12273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26361</v>
      </c>
      <c r="G140" s="7">
        <f t="shared" ref="G140:O140" si="20">IF(G4=$BF$1,"",G130+G131+G132+G133+G134+G135+G136+G139)</f>
        <v>12273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 ht="25.5">
      <c r="E146" s="1" t="s">
        <v>128</v>
      </c>
    </row>
    <row r="147" spans="5:15" ht="25.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696</v>
      </c>
      <c r="G154">
        <v>808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696</v>
      </c>
      <c r="G160" s="7">
        <f>IF(G4=$BF$1,"",G146+G147+G148+G149+G150+G151+G152+G153+G154+G155+G156+G157+G158+G159)</f>
        <v>808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27057</v>
      </c>
      <c r="G161" s="7">
        <f t="shared" ref="G161:O161" si="22">IF(G4=$BF$1,"",G140+G145+G160)</f>
        <v>13081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5257</v>
      </c>
      <c r="G167">
        <v>6659</v>
      </c>
      <c r="P167" s="50" t="s">
        <v>480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1659+3816</f>
        <v>5475</v>
      </c>
      <c r="G184">
        <f>3516+5604</f>
        <v>9120</v>
      </c>
      <c r="P184" s="50" t="s">
        <v>480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50" t="s">
        <v>481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10732</v>
      </c>
      <c r="G189" s="7">
        <f t="shared" ref="G189:O189" si="23">IF(G4=$BF$1,"",SUM(G163:G188))</f>
        <v>15779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9565</v>
      </c>
      <c r="G193" s="38">
        <v>7652</v>
      </c>
      <c r="P193" s="50" t="s">
        <v>475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3472</v>
      </c>
      <c r="P197" s="50" t="s">
        <v>475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11</v>
      </c>
      <c r="G209">
        <v>107</v>
      </c>
    </row>
    <row r="210" spans="5:16">
      <c r="E210" s="6" t="s">
        <v>14</v>
      </c>
      <c r="F210" s="7">
        <f>SUM(F191:F209)</f>
        <v>13048</v>
      </c>
      <c r="G210" s="7">
        <f t="shared" ref="G210:O210" si="24">IF(G4=$BF$1,"",SUM(G191:G209))</f>
        <v>7759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87+298551</f>
        <v>298638</v>
      </c>
      <c r="G212">
        <f>29+258114</f>
        <v>258143</v>
      </c>
      <c r="P212" s="50" t="s">
        <v>480</v>
      </c>
    </row>
    <row r="213" spans="5:16">
      <c r="E213" s="1" t="s">
        <v>183</v>
      </c>
      <c r="F213">
        <v>701</v>
      </c>
      <c r="G213">
        <v>0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-292004</v>
      </c>
      <c r="G217">
        <v>-264193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7335</v>
      </c>
      <c r="G227" s="7">
        <f t="shared" ref="G227:O227" si="25">IF(G4=$BF$1,"",SUM(G212:G226))</f>
        <v>-6050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-27811</v>
      </c>
      <c r="G267">
        <v>-56710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1088</v>
      </c>
      <c r="G271">
        <v>1516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0</v>
      </c>
      <c r="G275">
        <v>1028</v>
      </c>
    </row>
    <row r="276" spans="5:7">
      <c r="E276" s="1" t="s">
        <v>241</v>
      </c>
      <c r="F276">
        <v>-14757</v>
      </c>
      <c r="G276">
        <v>0</v>
      </c>
    </row>
    <row r="277" spans="5:7" ht="25.5" customHeight="1">
      <c r="E277" s="1" t="s">
        <v>242</v>
      </c>
    </row>
    <row r="278" spans="5:7">
      <c r="E278" s="1" t="s">
        <v>243</v>
      </c>
      <c r="F278">
        <v>643</v>
      </c>
      <c r="G278">
        <v>502</v>
      </c>
    </row>
    <row r="279" spans="5:7" ht="25.5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 ht="25.5">
      <c r="E285" s="1" t="s">
        <v>248</v>
      </c>
      <c r="F285">
        <v>2153</v>
      </c>
      <c r="G285">
        <v>10621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-10873</v>
      </c>
      <c r="G296" s="7">
        <f>IF(G4=$BF$1,"",G271+G272+G273+G274+G275+G276+G277+G278+G279+G280+G281+G282+G283+G284+G285+G286+G287+G288+G289+G290+G291+G292+G293+G294+G295)</f>
        <v>13667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-38684</v>
      </c>
      <c r="G297" s="7">
        <f t="shared" ref="G297:O297" si="27">IF(G4=$BF$1,"",MIN(F267,F268,F269)+F296)</f>
        <v>-38684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53</v>
      </c>
      <c r="G302">
        <v>12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-2103</v>
      </c>
      <c r="G315">
        <v>491</v>
      </c>
    </row>
    <row r="316" spans="5:15">
      <c r="E316" s="1" t="s">
        <v>276</v>
      </c>
      <c r="F316">
        <v>-989</v>
      </c>
      <c r="G316">
        <v>-14</v>
      </c>
    </row>
    <row r="317" spans="5:15">
      <c r="E317" s="1" t="s">
        <v>277</v>
      </c>
      <c r="F317">
        <v>-1904</v>
      </c>
      <c r="G317">
        <v>1364</v>
      </c>
    </row>
    <row r="318" spans="5:15" ht="25.5">
      <c r="E318" s="6" t="s">
        <v>278</v>
      </c>
      <c r="F318" s="7">
        <f>F299+F300+F301+F302+F303+F304+F305+F306+F307+F308+F309+F310+F311+F312+F313+F314+F315+F316+F317</f>
        <v>-4943</v>
      </c>
      <c r="G318" s="7">
        <f>IF(G4=$BF$1,"",G299+G300+G301+G302+G303+G304+G305+G306+G307+G308+G309+G310+G311+G312+G313+G314+G315+G316+G317)</f>
        <v>1853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-43627</v>
      </c>
      <c r="G319" s="7">
        <f t="shared" ref="G319:O319" si="28">IF(G4=$BF$1,"",G297+G318)</f>
        <v>-36831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-43627</v>
      </c>
      <c r="G326" s="7">
        <f t="shared" ref="G326:O326" si="30">IF(G4=$BF$1,"",G325+G319)</f>
        <v>-36831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-241</v>
      </c>
      <c r="G328">
        <v>-1178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0</v>
      </c>
      <c r="G331">
        <v>-153</v>
      </c>
    </row>
    <row r="332" spans="5:15" ht="25.5">
      <c r="E332" s="12" t="s">
        <v>291</v>
      </c>
      <c r="F332">
        <v>0</v>
      </c>
      <c r="G332">
        <v>36090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-241</v>
      </c>
      <c r="G337" s="7">
        <f>IF(G4=$BF$1,"",SUM(G328:G336))</f>
        <v>34759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60998</v>
      </c>
      <c r="G339">
        <v>39307</v>
      </c>
    </row>
    <row r="340" spans="5:15">
      <c r="E340" s="1" t="s">
        <v>299</v>
      </c>
      <c r="F340">
        <v>592</v>
      </c>
      <c r="G340">
        <v>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-535</v>
      </c>
      <c r="G343">
        <v>-3149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-127</v>
      </c>
      <c r="G349">
        <v>-197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60928</v>
      </c>
      <c r="G352" s="7">
        <f>IF(G4=$BF$1,"",SUM(G339:G351))</f>
        <v>35961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17060</v>
      </c>
      <c r="G353" s="7">
        <f t="shared" ref="G353:O353" si="33">IF(G4=$BF$1,"",G326+G337+G352)</f>
        <v>33889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17060</v>
      </c>
      <c r="G355" s="7">
        <f t="shared" ref="G355:O355" si="34">IF(G4=$BF$1,"",G353+G354)</f>
        <v>33889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12589</v>
      </c>
      <c r="G356">
        <v>27740</v>
      </c>
    </row>
    <row r="357" spans="5:15">
      <c r="E357" s="6" t="s">
        <v>316</v>
      </c>
      <c r="F357" s="7">
        <f>F355+F356</f>
        <v>29649</v>
      </c>
      <c r="G357" s="7">
        <f t="shared" ref="G357:O357" si="35">IF(G4=$BF$1,"",G355+G356)</f>
        <v>61629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-0.2493740081114442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0.77922003659652328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 t="str">
        <f t="shared" ref="F369:O369" si="41">IFERROR(F30/F24,"")</f>
        <v/>
      </c>
      <c r="G369" s="27" t="str">
        <f t="shared" si="41"/>
        <v/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 t="str">
        <f t="shared" ref="F370:O370" si="42">IFERROR(F44/F24,"")</f>
        <v/>
      </c>
      <c r="G370" s="27" t="str">
        <f t="shared" si="42"/>
        <v/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 t="str">
        <f t="shared" ref="F371:O371" si="43">IFERROR(F6/F24,"")</f>
        <v/>
      </c>
      <c r="G371" s="28" t="str">
        <f t="shared" si="43"/>
        <v/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-1.3680861320906315</v>
      </c>
      <c r="G372" s="27">
        <f t="shared" si="44"/>
        <v>-3.2427950594693504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-5.803408316291752</v>
      </c>
      <c r="G373" s="27">
        <f t="shared" si="45"/>
        <v>9.3735537190082638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0.76426161015587335</v>
      </c>
      <c r="G376" s="30">
        <f t="shared" si="47"/>
        <v>1.3459515096065873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3.2419904567143831</v>
      </c>
      <c r="G377" s="30">
        <f t="shared" si="48"/>
        <v>-3.8905785123966941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-38.705190989226246</v>
      </c>
      <c r="G378" s="30">
        <f t="shared" si="49"/>
        <v>-38.344899375433727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2.5211516958628399</v>
      </c>
      <c r="G382" s="32">
        <f t="shared" si="51"/>
        <v>0.82901324545281707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2.5211516958628399</v>
      </c>
      <c r="G383" s="32">
        <f t="shared" si="52"/>
        <v>0.82901324545281707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2.4562989191203877</v>
      </c>
      <c r="G384" s="32">
        <f t="shared" si="53"/>
        <v>0.77780594460992458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-4.0651323145732388</v>
      </c>
      <c r="G385" s="32">
        <f t="shared" si="54"/>
        <v>-2.3341783382977375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26361</v>
      </c>
      <c r="G418" s="17">
        <f>G130-G417</f>
        <v>12273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470</v>
      </c>
      <c r="B1" s="39" t="s">
        <v>471</v>
      </c>
      <c r="C1" s="39" t="s">
        <v>472</v>
      </c>
      <c r="D1" s="39" t="s">
        <v>473</v>
      </c>
      <c r="E1" s="39"/>
    </row>
    <row r="2" spans="1:5" ht="25.5">
      <c r="A2" s="41" t="s">
        <v>476</v>
      </c>
      <c r="B2" s="42" t="s">
        <v>72</v>
      </c>
      <c r="C2" s="39">
        <v>1</v>
      </c>
      <c r="D2" s="39" t="s">
        <v>474</v>
      </c>
      <c r="E2" s="39"/>
    </row>
    <row r="3" spans="1:5">
      <c r="A3" s="41" t="s">
        <v>479</v>
      </c>
      <c r="B3" s="41" t="s">
        <v>478</v>
      </c>
      <c r="C3" s="39">
        <v>0</v>
      </c>
      <c r="D3" s="39" t="s">
        <v>474</v>
      </c>
    </row>
    <row r="4" spans="1:5">
      <c r="A4" s="41" t="s">
        <v>483</v>
      </c>
      <c r="B4" s="42" t="s">
        <v>482</v>
      </c>
      <c r="C4" s="39">
        <v>1</v>
      </c>
      <c r="D4" s="39" t="s">
        <v>474</v>
      </c>
    </row>
    <row r="5" spans="1:5">
      <c r="A5" s="41" t="s">
        <v>485</v>
      </c>
      <c r="B5" s="43" t="s">
        <v>484</v>
      </c>
      <c r="C5" s="39">
        <v>0</v>
      </c>
      <c r="D5" s="39" t="s">
        <v>474</v>
      </c>
    </row>
    <row r="6" spans="1:5">
      <c r="A6" s="44" t="s">
        <v>486</v>
      </c>
      <c r="B6" s="43" t="s">
        <v>493</v>
      </c>
      <c r="C6" s="39">
        <v>1</v>
      </c>
      <c r="D6" s="39" t="s">
        <v>474</v>
      </c>
    </row>
    <row r="7" spans="1:5">
      <c r="A7" s="41" t="s">
        <v>487</v>
      </c>
      <c r="B7" s="42" t="s">
        <v>493</v>
      </c>
      <c r="C7" s="39">
        <v>1</v>
      </c>
      <c r="D7" s="39" t="s">
        <v>474</v>
      </c>
    </row>
    <row r="8" spans="1:5">
      <c r="A8" s="41" t="s">
        <v>488</v>
      </c>
      <c r="B8" s="41" t="s">
        <v>493</v>
      </c>
      <c r="C8" s="39">
        <v>1</v>
      </c>
      <c r="D8" s="39" t="s">
        <v>474</v>
      </c>
    </row>
    <row r="9" spans="1:5">
      <c r="A9" s="41" t="s">
        <v>489</v>
      </c>
      <c r="B9" s="41" t="s">
        <v>494</v>
      </c>
      <c r="C9" s="39">
        <v>1</v>
      </c>
      <c r="D9" s="39" t="s">
        <v>474</v>
      </c>
    </row>
    <row r="10" spans="1:5">
      <c r="A10" s="44" t="s">
        <v>490</v>
      </c>
      <c r="B10" s="41" t="s">
        <v>493</v>
      </c>
      <c r="C10" s="39">
        <v>1</v>
      </c>
      <c r="D10" s="39" t="s">
        <v>474</v>
      </c>
    </row>
    <row r="11" spans="1:5">
      <c r="A11" s="41" t="s">
        <v>491</v>
      </c>
      <c r="B11" s="41" t="s">
        <v>492</v>
      </c>
      <c r="C11" s="45">
        <v>1</v>
      </c>
      <c r="D11" s="39" t="s">
        <v>474</v>
      </c>
    </row>
    <row r="12" spans="1:5">
      <c r="A12" s="44" t="s">
        <v>496</v>
      </c>
      <c r="B12" s="43" t="s">
        <v>495</v>
      </c>
      <c r="C12" s="45">
        <v>1</v>
      </c>
      <c r="D12" s="39" t="s">
        <v>474</v>
      </c>
    </row>
    <row r="13" spans="1:5">
      <c r="A13" s="44" t="s">
        <v>497</v>
      </c>
      <c r="B13" s="41" t="s">
        <v>161</v>
      </c>
      <c r="C13" s="45">
        <v>1</v>
      </c>
      <c r="D13" s="39" t="s">
        <v>474</v>
      </c>
    </row>
    <row r="14" spans="1:5">
      <c r="A14" s="46" t="s">
        <v>498</v>
      </c>
      <c r="B14" s="46" t="s">
        <v>161</v>
      </c>
      <c r="C14" s="45">
        <v>1</v>
      </c>
      <c r="D14" s="39" t="s">
        <v>474</v>
      </c>
    </row>
    <row r="15" spans="1:5">
      <c r="A15" s="46" t="s">
        <v>499</v>
      </c>
      <c r="B15" s="46" t="s">
        <v>168</v>
      </c>
      <c r="C15" s="45">
        <v>1</v>
      </c>
      <c r="D15" s="39" t="s">
        <v>474</v>
      </c>
    </row>
    <row r="16" spans="1:5">
      <c r="A16" s="43" t="s">
        <v>501</v>
      </c>
      <c r="B16" s="43" t="s">
        <v>500</v>
      </c>
      <c r="C16" s="45">
        <v>1</v>
      </c>
      <c r="D16" s="39" t="s">
        <v>474</v>
      </c>
    </row>
    <row r="17" spans="1:4">
      <c r="A17" s="46" t="s">
        <v>503</v>
      </c>
      <c r="B17" s="47" t="s">
        <v>502</v>
      </c>
      <c r="C17" s="45">
        <v>1</v>
      </c>
      <c r="D17" s="39" t="s">
        <v>474</v>
      </c>
    </row>
    <row r="18" spans="1:4">
      <c r="A18" s="46" t="s">
        <v>504</v>
      </c>
      <c r="B18" s="43" t="s">
        <v>502</v>
      </c>
      <c r="C18" s="45">
        <v>1</v>
      </c>
      <c r="D18" s="39" t="s">
        <v>474</v>
      </c>
    </row>
    <row r="19" spans="1:4">
      <c r="A19" s="48"/>
      <c r="B19" s="43"/>
      <c r="C19" s="45"/>
      <c r="D19" s="39"/>
    </row>
    <row r="20" spans="1:4">
      <c r="A20" s="43"/>
      <c r="B20" s="43"/>
      <c r="C20" s="45"/>
      <c r="D20" s="39"/>
    </row>
    <row r="21" spans="1:4">
      <c r="A21" s="46"/>
      <c r="B21" s="49"/>
      <c r="C21" s="45"/>
      <c r="D21" s="39"/>
    </row>
    <row r="22" spans="1:4">
      <c r="A22" s="46"/>
      <c r="B22" s="49"/>
      <c r="C22" s="45"/>
      <c r="D22" s="39"/>
    </row>
    <row r="23" spans="1:4">
      <c r="A23" s="43"/>
      <c r="B23" s="49"/>
      <c r="C23" s="45"/>
      <c r="D23" s="39"/>
    </row>
    <row r="24" spans="1:4">
      <c r="A24" s="41"/>
      <c r="B24" s="49"/>
      <c r="C24" s="45"/>
      <c r="D24" s="39"/>
    </row>
    <row r="25" spans="1:4">
      <c r="A25" s="41"/>
      <c r="B25" s="49"/>
      <c r="C25" s="45"/>
      <c r="D25" s="39"/>
    </row>
    <row r="26" spans="1:4">
      <c r="A26" s="44"/>
      <c r="B26" s="49"/>
      <c r="C26" s="45"/>
      <c r="D26" s="39"/>
    </row>
    <row r="27" spans="1:4">
      <c r="A27" s="44"/>
      <c r="B27" s="49"/>
      <c r="C27" s="45"/>
      <c r="D27" s="39"/>
    </row>
    <row r="28" spans="1:4">
      <c r="A28" s="44"/>
      <c r="B28" s="49"/>
      <c r="C28" s="45"/>
      <c r="D28" s="39"/>
    </row>
    <row r="29" spans="1:4">
      <c r="A29" s="49"/>
      <c r="B29" s="49"/>
      <c r="C29" s="45"/>
      <c r="D29" s="39"/>
    </row>
    <row r="30" spans="1:4">
      <c r="A30" s="46"/>
      <c r="B30" s="49"/>
      <c r="C30" s="45"/>
      <c r="D30" s="39"/>
    </row>
    <row r="31" spans="1:4">
      <c r="A31" s="44"/>
      <c r="B31" s="49"/>
      <c r="C31" s="45"/>
      <c r="D31" s="39"/>
    </row>
    <row r="32" spans="1:4">
      <c r="A32" s="44"/>
      <c r="B32" s="49"/>
      <c r="C32" s="45"/>
      <c r="D32" s="39"/>
    </row>
    <row r="33" spans="1:4">
      <c r="A33" s="44"/>
      <c r="B33" s="49"/>
      <c r="C33" s="45"/>
      <c r="D33" s="39"/>
    </row>
    <row r="34" spans="1:4">
      <c r="A34" s="44"/>
      <c r="B34" s="49"/>
      <c r="C34" s="45"/>
      <c r="D34" s="39"/>
    </row>
    <row r="35" spans="1:4">
      <c r="A35" s="44"/>
      <c r="B35" s="49"/>
      <c r="C35" s="45"/>
      <c r="D35" s="39"/>
    </row>
    <row r="36" spans="1:4">
      <c r="A36" s="41"/>
      <c r="B36" s="49"/>
      <c r="C36" s="45"/>
      <c r="D36" s="39"/>
    </row>
    <row r="37" spans="1:4">
      <c r="A37" s="41"/>
      <c r="B37" s="41"/>
      <c r="C37" s="45"/>
      <c r="D37" s="39"/>
    </row>
    <row r="38" spans="1:4">
      <c r="A38" s="41"/>
      <c r="B38" s="41"/>
      <c r="C38" s="45"/>
      <c r="D38" s="39"/>
    </row>
    <row r="39" spans="1:4">
      <c r="A39" s="41"/>
      <c r="B39" s="49"/>
      <c r="C39" s="45"/>
      <c r="D39" s="39"/>
    </row>
    <row r="40" spans="1:4">
      <c r="A40" s="41"/>
      <c r="B40" s="49"/>
      <c r="C40" s="45"/>
      <c r="D40" s="39"/>
    </row>
    <row r="41" spans="1:4">
      <c r="A41" s="41"/>
      <c r="B41" s="49"/>
      <c r="C41" s="45"/>
      <c r="D41" s="39"/>
    </row>
    <row r="42" spans="1:4">
      <c r="A42" s="49"/>
      <c r="B42" s="49"/>
      <c r="C42" s="45"/>
      <c r="D42" s="39"/>
    </row>
    <row r="43" spans="1:4">
      <c r="A43" s="41"/>
      <c r="B43" s="49"/>
      <c r="C43" s="45"/>
      <c r="D43" s="39"/>
    </row>
    <row r="44" spans="1:4">
      <c r="A44" s="41"/>
      <c r="B44" s="49"/>
      <c r="C44" s="45"/>
      <c r="D44" s="39"/>
    </row>
    <row r="45" spans="1:4">
      <c r="A45" s="41"/>
      <c r="B45" s="49"/>
      <c r="C45" s="45"/>
      <c r="D45" s="39"/>
    </row>
    <row r="46" spans="1:4">
      <c r="A46" s="49"/>
      <c r="B46" s="49"/>
      <c r="C46" s="45"/>
      <c r="D46" s="39"/>
    </row>
    <row r="47" spans="1:4">
      <c r="A47" s="49"/>
      <c r="B47" s="49"/>
      <c r="C47" s="45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/>
  </sheetViews>
  <sheetFormatPr defaultRowHeight="12.75"/>
  <cols>
    <col min="1" max="4" width="25.7109375" customWidth="1"/>
  </cols>
  <sheetData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26361</v>
      </c>
      <c r="F6">
        <v>12273</v>
      </c>
    </row>
    <row r="7" spans="1:6">
      <c r="A7" t="s">
        <v>377</v>
      </c>
      <c r="B7" t="s">
        <v>134</v>
      </c>
      <c r="C7" t="s">
        <v>134</v>
      </c>
      <c r="D7" t="s">
        <v>116</v>
      </c>
      <c r="E7">
        <v>696</v>
      </c>
      <c r="F7">
        <v>808</v>
      </c>
    </row>
    <row r="8" spans="1:6">
      <c r="A8" t="s">
        <v>378</v>
      </c>
      <c r="B8" t="s">
        <v>12</v>
      </c>
      <c r="C8" t="s">
        <v>12</v>
      </c>
      <c r="D8" t="s">
        <v>116</v>
      </c>
      <c r="E8">
        <v>27057</v>
      </c>
      <c r="F8">
        <v>13081</v>
      </c>
    </row>
    <row r="9" spans="1:6">
      <c r="A9" t="s">
        <v>379</v>
      </c>
      <c r="B9" t="s">
        <v>380</v>
      </c>
      <c r="C9" t="s">
        <v>84</v>
      </c>
      <c r="D9" t="s">
        <v>80</v>
      </c>
      <c r="E9">
        <v>2582</v>
      </c>
      <c r="F9">
        <v>3460</v>
      </c>
    </row>
    <row r="10" spans="1:6">
      <c r="A10" t="s">
        <v>381</v>
      </c>
      <c r="B10" t="s">
        <v>113</v>
      </c>
      <c r="C10" t="s">
        <v>113</v>
      </c>
      <c r="D10" t="s">
        <v>80</v>
      </c>
      <c r="E10">
        <v>316</v>
      </c>
      <c r="F10">
        <v>316</v>
      </c>
    </row>
    <row r="11" spans="1:6">
      <c r="A11" t="s">
        <v>382</v>
      </c>
      <c r="B11" t="s">
        <v>112</v>
      </c>
      <c r="C11" t="s">
        <v>112</v>
      </c>
      <c r="D11" t="s">
        <v>80</v>
      </c>
      <c r="E11">
        <v>1160</v>
      </c>
      <c r="F11">
        <v>631</v>
      </c>
    </row>
    <row r="12" spans="1:6">
      <c r="A12" t="s">
        <v>383</v>
      </c>
      <c r="D12" t="s">
        <v>80</v>
      </c>
      <c r="E12">
        <v>31115</v>
      </c>
      <c r="F12">
        <v>17488</v>
      </c>
    </row>
    <row r="13" spans="1:6">
      <c r="A13" t="s">
        <v>384</v>
      </c>
      <c r="D13" t="s">
        <v>80</v>
      </c>
    </row>
    <row r="14" spans="1:6">
      <c r="A14" t="s">
        <v>385</v>
      </c>
      <c r="B14" t="s">
        <v>165</v>
      </c>
      <c r="C14" t="s">
        <v>165</v>
      </c>
      <c r="D14" t="s">
        <v>141</v>
      </c>
    </row>
    <row r="15" spans="1:6">
      <c r="A15" t="s">
        <v>386</v>
      </c>
      <c r="B15" t="s">
        <v>386</v>
      </c>
      <c r="C15" t="s">
        <v>163</v>
      </c>
      <c r="D15" t="s">
        <v>141</v>
      </c>
      <c r="E15">
        <v>1659</v>
      </c>
      <c r="F15">
        <v>3516</v>
      </c>
    </row>
    <row r="16" spans="1:6">
      <c r="A16" t="s">
        <v>387</v>
      </c>
      <c r="B16" t="s">
        <v>388</v>
      </c>
      <c r="C16" t="s">
        <v>161</v>
      </c>
      <c r="D16" t="s">
        <v>141</v>
      </c>
      <c r="E16">
        <v>3816</v>
      </c>
      <c r="F16">
        <v>5604</v>
      </c>
    </row>
    <row r="17" spans="1:6">
      <c r="A17" t="s">
        <v>389</v>
      </c>
      <c r="B17" t="s">
        <v>146</v>
      </c>
      <c r="C17" t="s">
        <v>146</v>
      </c>
      <c r="D17" t="s">
        <v>141</v>
      </c>
      <c r="E17">
        <v>5257</v>
      </c>
      <c r="F17">
        <v>6659</v>
      </c>
    </row>
    <row r="18" spans="1:6">
      <c r="A18" t="s">
        <v>390</v>
      </c>
      <c r="B18" t="s">
        <v>14</v>
      </c>
      <c r="C18" t="s">
        <v>14</v>
      </c>
      <c r="D18" t="s">
        <v>141</v>
      </c>
      <c r="E18">
        <v>10732</v>
      </c>
      <c r="F18">
        <v>15779</v>
      </c>
    </row>
    <row r="19" spans="1:6">
      <c r="A19" t="s">
        <v>391</v>
      </c>
      <c r="B19" t="s">
        <v>165</v>
      </c>
      <c r="C19" t="s">
        <v>165</v>
      </c>
      <c r="D19" t="s">
        <v>165</v>
      </c>
    </row>
    <row r="20" spans="1:6">
      <c r="A20" t="s">
        <v>392</v>
      </c>
      <c r="B20" t="s">
        <v>146</v>
      </c>
      <c r="C20" t="s">
        <v>146</v>
      </c>
      <c r="D20" t="s">
        <v>141</v>
      </c>
      <c r="E20">
        <v>9565</v>
      </c>
      <c r="F20">
        <v>7652</v>
      </c>
    </row>
    <row r="21" spans="1:6">
      <c r="A21" t="s">
        <v>393</v>
      </c>
      <c r="B21" t="s">
        <v>163</v>
      </c>
      <c r="C21" t="s">
        <v>163</v>
      </c>
      <c r="D21" t="s">
        <v>141</v>
      </c>
      <c r="E21">
        <v>3472</v>
      </c>
    </row>
    <row r="22" spans="1:6">
      <c r="A22" t="s">
        <v>394</v>
      </c>
      <c r="B22" t="s">
        <v>180</v>
      </c>
      <c r="C22" t="s">
        <v>180</v>
      </c>
      <c r="D22" t="s">
        <v>165</v>
      </c>
      <c r="E22">
        <v>11</v>
      </c>
      <c r="F22">
        <v>107</v>
      </c>
    </row>
    <row r="23" spans="1:6">
      <c r="A23" t="s">
        <v>395</v>
      </c>
      <c r="B23" t="s">
        <v>164</v>
      </c>
      <c r="C23" t="s">
        <v>164</v>
      </c>
      <c r="D23" t="s">
        <v>165</v>
      </c>
      <c r="E23">
        <v>23780</v>
      </c>
      <c r="F23">
        <v>23538</v>
      </c>
    </row>
    <row r="24" spans="1:6">
      <c r="A24" t="s">
        <v>396</v>
      </c>
      <c r="B24" t="s">
        <v>180</v>
      </c>
      <c r="C24" t="s">
        <v>180</v>
      </c>
      <c r="D24" t="s">
        <v>165</v>
      </c>
    </row>
    <row r="25" spans="1:6">
      <c r="A25" t="s">
        <v>397</v>
      </c>
      <c r="D25" t="s">
        <v>165</v>
      </c>
    </row>
    <row r="26" spans="1:6">
      <c r="A26" t="s">
        <v>398</v>
      </c>
      <c r="B26" t="s">
        <v>183</v>
      </c>
      <c r="C26" t="s">
        <v>183</v>
      </c>
      <c r="D26" t="s">
        <v>181</v>
      </c>
      <c r="E26">
        <v>701</v>
      </c>
    </row>
    <row r="27" spans="1:6">
      <c r="A27" t="s">
        <v>399</v>
      </c>
      <c r="D27" t="s">
        <v>181</v>
      </c>
      <c r="E27">
        <v>87</v>
      </c>
      <c r="F27">
        <v>29</v>
      </c>
    </row>
    <row r="28" spans="1:6">
      <c r="D28" t="s">
        <v>181</v>
      </c>
    </row>
    <row r="29" spans="1:6">
      <c r="A29" t="s">
        <v>400</v>
      </c>
      <c r="D29" t="s">
        <v>181</v>
      </c>
    </row>
    <row r="30" spans="1:6">
      <c r="A30" t="s">
        <v>401</v>
      </c>
      <c r="B30" t="s">
        <v>182</v>
      </c>
      <c r="C30" t="s">
        <v>182</v>
      </c>
      <c r="D30" t="s">
        <v>181</v>
      </c>
      <c r="E30">
        <v>298551</v>
      </c>
      <c r="F30">
        <v>258114</v>
      </c>
    </row>
    <row r="31" spans="1:6">
      <c r="A31" t="s">
        <v>402</v>
      </c>
      <c r="B31" t="s">
        <v>187</v>
      </c>
      <c r="C31" t="s">
        <v>187</v>
      </c>
      <c r="D31" t="s">
        <v>181</v>
      </c>
      <c r="E31">
        <v>-292004</v>
      </c>
      <c r="F31">
        <v>-264193</v>
      </c>
    </row>
    <row r="32" spans="1:6">
      <c r="A32" t="s">
        <v>403</v>
      </c>
      <c r="D32" t="s">
        <v>181</v>
      </c>
      <c r="E32">
        <v>7335</v>
      </c>
      <c r="F32">
        <v>-6050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2.75"/>
  <cols>
    <col min="1" max="4" width="25.7109375" customWidth="1"/>
  </cols>
  <sheetData>
    <row r="1" spans="1:6">
      <c r="A1" t="s">
        <v>404</v>
      </c>
    </row>
    <row r="2" spans="1:6">
      <c r="E2">
        <v>31</v>
      </c>
    </row>
    <row r="4" spans="1:6">
      <c r="A4" t="s">
        <v>405</v>
      </c>
      <c r="B4" t="s">
        <v>58</v>
      </c>
      <c r="C4" t="s">
        <v>58</v>
      </c>
      <c r="D4" t="s">
        <v>406</v>
      </c>
    </row>
    <row r="5" spans="1:6">
      <c r="A5" t="s">
        <v>407</v>
      </c>
      <c r="B5" t="s">
        <v>37</v>
      </c>
      <c r="C5" t="s">
        <v>37</v>
      </c>
      <c r="D5" t="s">
        <v>406</v>
      </c>
      <c r="E5">
        <v>25209</v>
      </c>
      <c r="F5">
        <v>39204</v>
      </c>
    </row>
    <row r="6" spans="1:6">
      <c r="A6" t="s">
        <v>408</v>
      </c>
      <c r="B6" t="s">
        <v>36</v>
      </c>
      <c r="C6" t="s">
        <v>36</v>
      </c>
      <c r="D6" t="s">
        <v>406</v>
      </c>
      <c r="E6">
        <v>14309</v>
      </c>
      <c r="F6">
        <v>13433</v>
      </c>
    </row>
    <row r="7" spans="1:6">
      <c r="A7" t="s">
        <v>409</v>
      </c>
      <c r="B7" t="s">
        <v>58</v>
      </c>
      <c r="C7" t="s">
        <v>58</v>
      </c>
      <c r="D7" t="s">
        <v>406</v>
      </c>
      <c r="F7">
        <v>2618</v>
      </c>
    </row>
    <row r="8" spans="1:6">
      <c r="A8" t="s">
        <v>410</v>
      </c>
      <c r="B8" t="s">
        <v>45</v>
      </c>
      <c r="C8" t="s">
        <v>45</v>
      </c>
      <c r="D8" t="s">
        <v>406</v>
      </c>
      <c r="E8">
        <v>39518</v>
      </c>
      <c r="F8">
        <v>55255</v>
      </c>
    </row>
    <row r="9" spans="1:6">
      <c r="A9" t="s">
        <v>411</v>
      </c>
      <c r="B9" t="s">
        <v>412</v>
      </c>
      <c r="C9" t="s">
        <v>46</v>
      </c>
      <c r="D9" t="s">
        <v>406</v>
      </c>
      <c r="E9">
        <v>-39518</v>
      </c>
      <c r="F9">
        <v>-55255</v>
      </c>
    </row>
    <row r="10" spans="1:6">
      <c r="A10" t="s">
        <v>413</v>
      </c>
      <c r="B10" t="s">
        <v>56</v>
      </c>
      <c r="C10" t="s">
        <v>56</v>
      </c>
      <c r="D10" t="s">
        <v>406</v>
      </c>
    </row>
    <row r="11" spans="1:6">
      <c r="A11" t="s">
        <v>414</v>
      </c>
      <c r="D11" t="s">
        <v>406</v>
      </c>
      <c r="E11">
        <v>14757</v>
      </c>
    </row>
    <row r="12" spans="1:6">
      <c r="A12" t="s">
        <v>415</v>
      </c>
      <c r="B12" t="s">
        <v>54</v>
      </c>
      <c r="C12" t="s">
        <v>54</v>
      </c>
      <c r="D12" t="s">
        <v>406</v>
      </c>
      <c r="E12">
        <v>-1021</v>
      </c>
      <c r="F12">
        <v>-1441</v>
      </c>
    </row>
    <row r="13" spans="1:6">
      <c r="A13" t="s">
        <v>416</v>
      </c>
      <c r="B13" t="s">
        <v>56</v>
      </c>
      <c r="C13" t="s">
        <v>56</v>
      </c>
      <c r="D13" t="s">
        <v>406</v>
      </c>
      <c r="E13">
        <v>-2029</v>
      </c>
      <c r="F13">
        <v>-14</v>
      </c>
    </row>
    <row r="14" spans="1:6">
      <c r="A14" t="s">
        <v>417</v>
      </c>
      <c r="B14" t="s">
        <v>56</v>
      </c>
      <c r="C14" t="s">
        <v>56</v>
      </c>
      <c r="D14" t="s">
        <v>406</v>
      </c>
      <c r="E14">
        <v>11707</v>
      </c>
      <c r="F14">
        <v>-1455</v>
      </c>
    </row>
    <row r="15" spans="1:6">
      <c r="A15" t="s">
        <v>418</v>
      </c>
      <c r="B15" t="s">
        <v>66</v>
      </c>
      <c r="C15" t="s">
        <v>66</v>
      </c>
      <c r="D15" t="s">
        <v>406</v>
      </c>
      <c r="E15">
        <v>-27811</v>
      </c>
      <c r="F15">
        <v>-56710</v>
      </c>
    </row>
    <row r="16" spans="1:6">
      <c r="A16" t="s">
        <v>419</v>
      </c>
      <c r="B16" t="s">
        <v>420</v>
      </c>
      <c r="C16" t="s">
        <v>421</v>
      </c>
      <c r="D16" t="s">
        <v>406</v>
      </c>
      <c r="E16">
        <v>-27811</v>
      </c>
      <c r="F16">
        <v>-56710</v>
      </c>
    </row>
    <row r="17" spans="1:6">
      <c r="A17" t="s">
        <v>422</v>
      </c>
      <c r="D17" t="s">
        <v>406</v>
      </c>
      <c r="E17">
        <v>-34</v>
      </c>
      <c r="F17">
        <v>-198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/>
  </sheetViews>
  <sheetFormatPr defaultRowHeight="12.75"/>
  <cols>
    <col min="1" max="4" width="25.7109375" customWidth="1"/>
  </cols>
  <sheetData>
    <row r="4" spans="1:6">
      <c r="A4" t="s">
        <v>423</v>
      </c>
      <c r="E4">
        <v>28445</v>
      </c>
      <c r="F4">
        <v>252996</v>
      </c>
    </row>
    <row r="5" spans="1:6">
      <c r="A5" t="s">
        <v>424</v>
      </c>
      <c r="B5" t="s">
        <v>298</v>
      </c>
      <c r="C5" t="s">
        <v>298</v>
      </c>
      <c r="D5" t="s">
        <v>425</v>
      </c>
      <c r="E5">
        <v>52</v>
      </c>
      <c r="F5">
        <v>245</v>
      </c>
    </row>
    <row r="6" spans="1:6">
      <c r="A6" t="s">
        <v>426</v>
      </c>
      <c r="E6">
        <v>73</v>
      </c>
      <c r="F6">
        <v>180</v>
      </c>
    </row>
    <row r="7" spans="1:6">
      <c r="A7" t="s">
        <v>427</v>
      </c>
      <c r="E7">
        <v>163</v>
      </c>
      <c r="F7">
        <v>459</v>
      </c>
    </row>
    <row r="8" spans="1:6">
      <c r="A8" t="s">
        <v>428</v>
      </c>
      <c r="E8">
        <v>2</v>
      </c>
    </row>
    <row r="9" spans="1:6">
      <c r="A9" t="s">
        <v>429</v>
      </c>
      <c r="B9" t="s">
        <v>248</v>
      </c>
      <c r="C9" t="s">
        <v>248</v>
      </c>
      <c r="D9" t="s">
        <v>430</v>
      </c>
      <c r="F9">
        <v>4234</v>
      </c>
    </row>
    <row r="10" spans="1:6">
      <c r="A10" t="s">
        <v>418</v>
      </c>
      <c r="B10" t="s">
        <v>232</v>
      </c>
      <c r="C10" t="s">
        <v>232</v>
      </c>
      <c r="D10" t="s">
        <v>430</v>
      </c>
    </row>
    <row r="11" spans="1:6">
      <c r="A11" t="s">
        <v>431</v>
      </c>
      <c r="E11">
        <v>28735</v>
      </c>
      <c r="F11">
        <v>258114</v>
      </c>
    </row>
    <row r="12" spans="1:6">
      <c r="A12" t="s">
        <v>424</v>
      </c>
      <c r="B12" t="s">
        <v>298</v>
      </c>
      <c r="C12" t="s">
        <v>298</v>
      </c>
      <c r="D12" t="s">
        <v>425</v>
      </c>
      <c r="E12">
        <v>57849</v>
      </c>
      <c r="F12">
        <v>38027</v>
      </c>
    </row>
    <row r="13" spans="1:6">
      <c r="A13" t="s">
        <v>432</v>
      </c>
      <c r="E13">
        <v>187</v>
      </c>
      <c r="F13">
        <v>67</v>
      </c>
    </row>
    <row r="14" spans="1:6">
      <c r="A14" t="s">
        <v>429</v>
      </c>
      <c r="B14" t="s">
        <v>248</v>
      </c>
      <c r="C14" t="s">
        <v>248</v>
      </c>
      <c r="D14" t="s">
        <v>430</v>
      </c>
      <c r="F14">
        <v>2153</v>
      </c>
    </row>
    <row r="15" spans="1:6">
      <c r="A15" t="s">
        <v>433</v>
      </c>
      <c r="F15">
        <v>190</v>
      </c>
    </row>
    <row r="16" spans="1:6">
      <c r="A16" t="s">
        <v>418</v>
      </c>
      <c r="B16" t="s">
        <v>232</v>
      </c>
      <c r="C16" t="s">
        <v>232</v>
      </c>
      <c r="D16" t="s">
        <v>430</v>
      </c>
    </row>
    <row r="17" spans="1:6">
      <c r="E17">
        <v>31</v>
      </c>
    </row>
    <row r="19" spans="1:6">
      <c r="A19" t="s">
        <v>434</v>
      </c>
      <c r="B19" t="s">
        <v>231</v>
      </c>
      <c r="C19" t="s">
        <v>231</v>
      </c>
      <c r="D19" t="s">
        <v>430</v>
      </c>
    </row>
    <row r="20" spans="1:6">
      <c r="A20" t="s">
        <v>418</v>
      </c>
      <c r="B20" t="s">
        <v>232</v>
      </c>
      <c r="C20" t="s">
        <v>232</v>
      </c>
      <c r="D20" t="s">
        <v>430</v>
      </c>
      <c r="E20">
        <v>-27811</v>
      </c>
      <c r="F20">
        <v>-56710</v>
      </c>
    </row>
    <row r="21" spans="1:6">
      <c r="A21" t="s">
        <v>435</v>
      </c>
    </row>
    <row r="22" spans="1:6">
      <c r="A22" t="s">
        <v>436</v>
      </c>
      <c r="B22" t="s">
        <v>236</v>
      </c>
      <c r="C22" t="s">
        <v>236</v>
      </c>
      <c r="D22" t="s">
        <v>430</v>
      </c>
      <c r="E22">
        <v>1088</v>
      </c>
      <c r="F22">
        <v>1516</v>
      </c>
    </row>
    <row r="23" spans="1:6">
      <c r="A23" t="s">
        <v>437</v>
      </c>
      <c r="B23" t="s">
        <v>248</v>
      </c>
      <c r="C23" t="s">
        <v>248</v>
      </c>
      <c r="D23" t="s">
        <v>430</v>
      </c>
      <c r="E23">
        <v>2153</v>
      </c>
      <c r="F23">
        <v>4234</v>
      </c>
    </row>
    <row r="24" spans="1:6">
      <c r="A24" t="s">
        <v>438</v>
      </c>
      <c r="E24">
        <v>2115</v>
      </c>
    </row>
    <row r="25" spans="1:6">
      <c r="A25" t="s">
        <v>439</v>
      </c>
      <c r="B25" t="s">
        <v>241</v>
      </c>
      <c r="C25" t="s">
        <v>241</v>
      </c>
      <c r="D25" t="s">
        <v>430</v>
      </c>
      <c r="E25">
        <v>-14757</v>
      </c>
    </row>
    <row r="26" spans="1:6">
      <c r="A26" t="s">
        <v>440</v>
      </c>
      <c r="E26">
        <v>-78</v>
      </c>
      <c r="F26">
        <v>-22</v>
      </c>
    </row>
    <row r="27" spans="1:6">
      <c r="A27" t="s">
        <v>441</v>
      </c>
      <c r="E27">
        <v>355</v>
      </c>
    </row>
    <row r="28" spans="1:6">
      <c r="A28" t="s">
        <v>442</v>
      </c>
      <c r="B28" t="s">
        <v>243</v>
      </c>
      <c r="C28" t="s">
        <v>243</v>
      </c>
      <c r="D28" t="s">
        <v>430</v>
      </c>
      <c r="E28">
        <v>643</v>
      </c>
      <c r="F28">
        <v>502</v>
      </c>
    </row>
    <row r="29" spans="1:6">
      <c r="A29" t="s">
        <v>443</v>
      </c>
      <c r="B29" t="s">
        <v>240</v>
      </c>
      <c r="C29" t="s">
        <v>240</v>
      </c>
      <c r="D29" t="s">
        <v>430</v>
      </c>
      <c r="F29">
        <v>1028</v>
      </c>
    </row>
    <row r="30" spans="1:6">
      <c r="A30" t="s">
        <v>444</v>
      </c>
      <c r="B30" t="s">
        <v>251</v>
      </c>
      <c r="C30" t="s">
        <v>251</v>
      </c>
      <c r="D30" t="s">
        <v>430</v>
      </c>
    </row>
    <row r="31" spans="1:6">
      <c r="A31" t="s">
        <v>377</v>
      </c>
      <c r="B31" t="s">
        <v>264</v>
      </c>
      <c r="C31" t="s">
        <v>264</v>
      </c>
      <c r="D31" t="s">
        <v>430</v>
      </c>
      <c r="E31">
        <v>53</v>
      </c>
      <c r="F31">
        <v>12</v>
      </c>
    </row>
    <row r="32" spans="1:6">
      <c r="A32" t="s">
        <v>382</v>
      </c>
      <c r="B32" t="s">
        <v>276</v>
      </c>
      <c r="C32" t="s">
        <v>276</v>
      </c>
      <c r="D32" t="s">
        <v>430</v>
      </c>
      <c r="E32">
        <v>-989</v>
      </c>
      <c r="F32">
        <v>-14</v>
      </c>
    </row>
    <row r="33" spans="1:6">
      <c r="A33" t="s">
        <v>386</v>
      </c>
      <c r="B33" t="s">
        <v>275</v>
      </c>
      <c r="C33" t="s">
        <v>275</v>
      </c>
      <c r="D33" t="s">
        <v>430</v>
      </c>
      <c r="E33">
        <v>-2103</v>
      </c>
      <c r="F33">
        <v>491</v>
      </c>
    </row>
    <row r="34" spans="1:6">
      <c r="A34" t="s">
        <v>445</v>
      </c>
      <c r="B34" t="s">
        <v>277</v>
      </c>
      <c r="C34" t="s">
        <v>277</v>
      </c>
      <c r="D34" t="s">
        <v>430</v>
      </c>
      <c r="E34">
        <v>-1904</v>
      </c>
      <c r="F34">
        <v>1364</v>
      </c>
    </row>
    <row r="35" spans="1:6">
      <c r="A35" t="s">
        <v>446</v>
      </c>
      <c r="B35" t="s">
        <v>285</v>
      </c>
      <c r="C35" t="s">
        <v>285</v>
      </c>
      <c r="D35" t="s">
        <v>430</v>
      </c>
      <c r="E35">
        <v>-41235</v>
      </c>
      <c r="F35">
        <v>-47599</v>
      </c>
    </row>
    <row r="36" spans="1:6">
      <c r="A36" t="s">
        <v>447</v>
      </c>
      <c r="B36" t="s">
        <v>286</v>
      </c>
      <c r="C36" t="s">
        <v>286</v>
      </c>
      <c r="D36" t="s">
        <v>448</v>
      </c>
    </row>
    <row r="37" spans="1:6">
      <c r="A37" t="s">
        <v>449</v>
      </c>
      <c r="B37" t="s">
        <v>287</v>
      </c>
      <c r="C37" t="s">
        <v>287</v>
      </c>
      <c r="D37" t="s">
        <v>448</v>
      </c>
      <c r="E37">
        <v>-241</v>
      </c>
      <c r="F37">
        <v>-1178</v>
      </c>
    </row>
    <row r="38" spans="1:6">
      <c r="A38" t="s">
        <v>450</v>
      </c>
      <c r="B38" t="s">
        <v>298</v>
      </c>
      <c r="C38" t="s">
        <v>298</v>
      </c>
      <c r="D38" t="s">
        <v>425</v>
      </c>
      <c r="E38">
        <v>110</v>
      </c>
      <c r="F38">
        <v>150</v>
      </c>
    </row>
    <row r="39" spans="1:6">
      <c r="A39" t="s">
        <v>451</v>
      </c>
      <c r="B39" t="s">
        <v>291</v>
      </c>
      <c r="C39" t="s">
        <v>291</v>
      </c>
      <c r="D39" t="s">
        <v>448</v>
      </c>
      <c r="F39">
        <v>36090</v>
      </c>
    </row>
    <row r="40" spans="1:6">
      <c r="A40" t="s">
        <v>452</v>
      </c>
      <c r="B40" t="s">
        <v>290</v>
      </c>
      <c r="C40" t="s">
        <v>290</v>
      </c>
      <c r="D40" t="s">
        <v>448</v>
      </c>
      <c r="F40">
        <v>-153</v>
      </c>
    </row>
    <row r="41" spans="1:6">
      <c r="A41" t="s">
        <v>453</v>
      </c>
      <c r="B41" t="s">
        <v>296</v>
      </c>
      <c r="C41" t="s">
        <v>296</v>
      </c>
      <c r="D41" t="s">
        <v>448</v>
      </c>
      <c r="E41">
        <v>-131</v>
      </c>
      <c r="F41">
        <v>34909</v>
      </c>
    </row>
    <row r="42" spans="1:6">
      <c r="A42" t="s">
        <v>454</v>
      </c>
      <c r="B42" t="s">
        <v>297</v>
      </c>
      <c r="C42" t="s">
        <v>297</v>
      </c>
      <c r="D42" t="s">
        <v>425</v>
      </c>
    </row>
    <row r="43" spans="1:6">
      <c r="A43" t="s">
        <v>455</v>
      </c>
      <c r="B43" t="s">
        <v>298</v>
      </c>
      <c r="C43" t="s">
        <v>298</v>
      </c>
      <c r="D43" t="s">
        <v>425</v>
      </c>
      <c r="E43">
        <v>2920</v>
      </c>
      <c r="F43">
        <v>246</v>
      </c>
    </row>
    <row r="44" spans="1:6">
      <c r="A44" t="s">
        <v>456</v>
      </c>
      <c r="D44" t="s">
        <v>425</v>
      </c>
      <c r="E44">
        <v>52538</v>
      </c>
    </row>
    <row r="45" spans="1:6">
      <c r="A45" t="s">
        <v>457</v>
      </c>
      <c r="B45" t="s">
        <v>458</v>
      </c>
      <c r="C45" t="s">
        <v>458</v>
      </c>
      <c r="D45" t="s">
        <v>425</v>
      </c>
      <c r="E45">
        <v>-127</v>
      </c>
      <c r="F45">
        <v>-197</v>
      </c>
    </row>
    <row r="46" spans="1:6">
      <c r="A46" t="s">
        <v>459</v>
      </c>
      <c r="B46" t="s">
        <v>299</v>
      </c>
      <c r="C46" t="s">
        <v>299</v>
      </c>
      <c r="D46" t="s">
        <v>425</v>
      </c>
      <c r="E46">
        <v>592</v>
      </c>
    </row>
    <row r="47" spans="1:6">
      <c r="A47" t="s">
        <v>460</v>
      </c>
      <c r="B47" t="s">
        <v>302</v>
      </c>
      <c r="C47" t="s">
        <v>302</v>
      </c>
      <c r="D47" t="s">
        <v>425</v>
      </c>
      <c r="E47">
        <v>-535</v>
      </c>
      <c r="F47">
        <v>-3149</v>
      </c>
    </row>
    <row r="48" spans="1:6">
      <c r="A48" t="s">
        <v>461</v>
      </c>
      <c r="B48" t="s">
        <v>298</v>
      </c>
      <c r="C48" t="s">
        <v>298</v>
      </c>
      <c r="D48" t="s">
        <v>425</v>
      </c>
      <c r="F48">
        <v>459</v>
      </c>
    </row>
    <row r="49" spans="1:6">
      <c r="A49" t="s">
        <v>462</v>
      </c>
      <c r="B49" t="s">
        <v>298</v>
      </c>
      <c r="C49" t="s">
        <v>298</v>
      </c>
      <c r="D49" t="s">
        <v>425</v>
      </c>
      <c r="E49">
        <v>67</v>
      </c>
      <c r="F49">
        <v>180</v>
      </c>
    </row>
    <row r="50" spans="1:6">
      <c r="A50" t="s">
        <v>463</v>
      </c>
      <c r="B50" t="s">
        <v>311</v>
      </c>
      <c r="C50" t="s">
        <v>311</v>
      </c>
      <c r="D50" t="s">
        <v>425</v>
      </c>
      <c r="E50">
        <v>55455</v>
      </c>
      <c r="F50">
        <v>-2461</v>
      </c>
    </row>
    <row r="51" spans="1:6">
      <c r="A51" t="s">
        <v>464</v>
      </c>
      <c r="B51" t="s">
        <v>464</v>
      </c>
      <c r="C51" t="s">
        <v>312</v>
      </c>
      <c r="D51" t="s">
        <v>425</v>
      </c>
      <c r="E51">
        <v>14089</v>
      </c>
      <c r="F51">
        <v>-15151</v>
      </c>
    </row>
    <row r="52" spans="1:6">
      <c r="A52" t="s">
        <v>465</v>
      </c>
      <c r="B52" t="s">
        <v>466</v>
      </c>
      <c r="C52" t="s">
        <v>315</v>
      </c>
      <c r="D52" t="s">
        <v>425</v>
      </c>
      <c r="E52">
        <v>12589</v>
      </c>
      <c r="F52">
        <v>27740</v>
      </c>
    </row>
    <row r="53" spans="1:6">
      <c r="A53" t="s">
        <v>467</v>
      </c>
      <c r="B53" t="s">
        <v>316</v>
      </c>
      <c r="C53" t="s">
        <v>316</v>
      </c>
      <c r="D53" t="s">
        <v>425</v>
      </c>
      <c r="E53">
        <v>26678</v>
      </c>
      <c r="F53">
        <v>12589</v>
      </c>
    </row>
    <row r="54" spans="1:6">
      <c r="A54" t="s">
        <v>468</v>
      </c>
      <c r="D54" t="s">
        <v>425</v>
      </c>
    </row>
    <row r="55" spans="1:6">
      <c r="A55" t="s">
        <v>469</v>
      </c>
      <c r="D55" t="s">
        <v>425</v>
      </c>
      <c r="E55">
        <v>1074</v>
      </c>
      <c r="F55">
        <v>1189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820EB-D846-429A-A11D-994B727CAB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3D330-D31F-45A9-9A64-00953EEB0F23}"/>
</file>

<file path=customXml/itemProps3.xml><?xml version="1.0" encoding="utf-8"?>
<ds:datastoreItem xmlns:ds="http://schemas.openxmlformats.org/officeDocument/2006/customXml" ds:itemID="{B1B88F0F-5E31-476E-9FE8-83683D8208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