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20" windowHeight="5865" activeTab="1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9" i="1" l="1"/>
  <c r="F219" i="1"/>
  <c r="G212" i="1"/>
  <c r="F212" i="1"/>
  <c r="G187" i="1"/>
  <c r="F187" i="1"/>
  <c r="G433" i="1" l="1"/>
  <c r="G432" i="1"/>
  <c r="F432" i="1"/>
  <c r="F433" i="1" s="1"/>
  <c r="G418" i="1"/>
  <c r="F418" i="1"/>
  <c r="G417" i="1"/>
  <c r="F417" i="1"/>
  <c r="G397" i="1"/>
  <c r="G409" i="1" s="1"/>
  <c r="G410" i="1" s="1"/>
  <c r="F397" i="1"/>
  <c r="F409" i="1" s="1"/>
  <c r="F410" i="1" s="1"/>
  <c r="N382" i="1"/>
  <c r="O381" i="1"/>
  <c r="N381" i="1"/>
  <c r="M381" i="1"/>
  <c r="L381" i="1"/>
  <c r="K381" i="1"/>
  <c r="J381" i="1"/>
  <c r="H381" i="1"/>
  <c r="L377" i="1"/>
  <c r="O375" i="1"/>
  <c r="N375" i="1"/>
  <c r="M375" i="1"/>
  <c r="L375" i="1"/>
  <c r="K375" i="1"/>
  <c r="J375" i="1"/>
  <c r="H375" i="1"/>
  <c r="J373" i="1"/>
  <c r="N371" i="1"/>
  <c r="H370" i="1"/>
  <c r="J369" i="1"/>
  <c r="L368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G161" i="1" s="1"/>
  <c r="G8" i="1" s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K71" i="1"/>
  <c r="K373" i="1" s="1"/>
  <c r="J71" i="1"/>
  <c r="I71" i="1"/>
  <c r="I372" i="1" s="1"/>
  <c r="H71" i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8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76" i="1" s="1"/>
  <c r="M12" i="1"/>
  <c r="M366" i="1" s="1"/>
  <c r="L12" i="1"/>
  <c r="K12" i="1"/>
  <c r="K366" i="1" s="1"/>
  <c r="J12" i="1"/>
  <c r="J366" i="1" s="1"/>
  <c r="I12" i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G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84" i="1" s="1"/>
  <c r="I9" i="1"/>
  <c r="I377" i="1" s="1"/>
  <c r="H9" i="1"/>
  <c r="H377" i="1" s="1"/>
  <c r="F9" i="1"/>
  <c r="F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M6" i="1"/>
  <c r="M371" i="1" s="1"/>
  <c r="L6" i="1"/>
  <c r="L371" i="1" s="1"/>
  <c r="K6" i="1"/>
  <c r="K371" i="1" s="1"/>
  <c r="J6" i="1"/>
  <c r="J371" i="1" s="1"/>
  <c r="I6" i="1"/>
  <c r="I371" i="1" s="1"/>
  <c r="H6" i="1"/>
  <c r="H365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L366" i="1" l="1"/>
  <c r="H372" i="1"/>
  <c r="N366" i="1"/>
  <c r="J372" i="1"/>
  <c r="L372" i="1"/>
  <c r="I366" i="1"/>
  <c r="F161" i="1"/>
  <c r="F8" i="1" s="1"/>
  <c r="F12" i="1" s="1"/>
  <c r="F376" i="1" s="1"/>
  <c r="G12" i="1"/>
  <c r="G376" i="1" s="1"/>
  <c r="F383" i="1"/>
  <c r="F382" i="1"/>
  <c r="G353" i="1"/>
  <c r="G355" i="1" s="1"/>
  <c r="G357" i="1" s="1"/>
  <c r="G385" i="1"/>
  <c r="G383" i="1"/>
  <c r="G382" i="1"/>
  <c r="F297" i="1"/>
  <c r="F319" i="1" s="1"/>
  <c r="F326" i="1" s="1"/>
  <c r="J368" i="1"/>
  <c r="N370" i="1"/>
  <c r="H373" i="1"/>
  <c r="F375" i="1"/>
  <c r="L376" i="1"/>
  <c r="J377" i="1"/>
  <c r="F381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J370" i="1"/>
  <c r="H371" i="1"/>
  <c r="N372" i="1"/>
  <c r="L373" i="1"/>
  <c r="H376" i="1"/>
  <c r="F377" i="1"/>
  <c r="N377" i="1"/>
  <c r="L378" i="1"/>
  <c r="H382" i="1"/>
  <c r="G363" i="1"/>
  <c r="O368" i="1"/>
  <c r="O372" i="1"/>
  <c r="I376" i="1"/>
  <c r="G377" i="1"/>
  <c r="O377" i="1"/>
  <c r="M378" i="1"/>
  <c r="I382" i="1"/>
  <c r="F13" i="1"/>
  <c r="F44" i="1"/>
  <c r="H363" i="1"/>
  <c r="J376" i="1"/>
  <c r="G13" i="1"/>
  <c r="G44" i="1"/>
  <c r="I363" i="1"/>
  <c r="F14" i="1" l="1"/>
  <c r="G378" i="1"/>
  <c r="G370" i="1"/>
  <c r="G59" i="1"/>
  <c r="G67" i="1" s="1"/>
  <c r="G71" i="1" s="1"/>
  <c r="F353" i="1"/>
  <c r="F355" i="1" s="1"/>
  <c r="F357" i="1" s="1"/>
  <c r="F385" i="1"/>
  <c r="G366" i="1"/>
  <c r="G14" i="1"/>
  <c r="F378" i="1"/>
  <c r="F370" i="1"/>
  <c r="F59" i="1"/>
  <c r="F67" i="1" s="1"/>
  <c r="F71" i="1" s="1"/>
  <c r="F366" i="1"/>
  <c r="G373" i="1" l="1"/>
  <c r="G83" i="1"/>
  <c r="G372" i="1"/>
  <c r="G6" i="1"/>
  <c r="F373" i="1"/>
  <c r="F83" i="1"/>
  <c r="F372" i="1"/>
  <c r="F6" i="1"/>
  <c r="F371" i="1" l="1"/>
  <c r="F365" i="1"/>
  <c r="G371" i="1"/>
  <c r="G365" i="1"/>
</calcChain>
</file>

<file path=xl/sharedStrings.xml><?xml version="1.0" encoding="utf-8"?>
<sst xmlns="http://schemas.openxmlformats.org/spreadsheetml/2006/main" count="966" uniqueCount="533">
  <si>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</si>
  <si>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</si>
  <si>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</si>
  <si>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</si>
  <si>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</si>
  <si>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</si>
  <si>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</si>
  <si>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</si>
  <si>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</si>
  <si>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</si>
  <si>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</si>
  <si>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</si>
  <si>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</si>
  <si>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</si>
  <si>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</si>
  <si>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</si>
  <si>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</si>
  <si>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</si>
  <si>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</si>
  <si>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</si>
  <si>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</si>
  <si>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</si>
  <si>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</si>
  <si>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</si>
  <si>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</si>
  <si>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</si>
  <si>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</si>
  <si>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</si>
  <si>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</si>
  <si>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</si>
  <si>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</si>
  <si>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</si>
  <si>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</si>
  <si>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</si>
  <si>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</si>
  <si>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</si>
  <si>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</si>
  <si>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</si>
  <si>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</si>
  <si>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</si>
  <si>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</si>
  <si>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</si>
  <si>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</si>
  <si>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</si>
  <si>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</si>
  <si>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</si>
  <si>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</si>
  <si>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</si>
  <si>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</si>
  <si>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</si>
  <si>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</si>
  <si>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</si>
  <si>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</si>
  <si>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</si>
  <si>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</si>
  <si>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</si>
  <si>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</si>
  <si>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</si>
  <si>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</si>
  <si>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</si>
  <si>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</si>
  <si>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</si>
  <si>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</si>
  <si>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</si>
  <si>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</si>
  <si>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</si>
  <si>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</si>
  <si>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</si>
  <si>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</si>
  <si>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</si>
  <si>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</si>
  <si>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</si>
  <si>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</si>
  <si>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</si>
  <si>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</si>
  <si>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</si>
  <si>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</si>
  <si>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</si>
  <si>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</si>
  <si>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</si>
  <si>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</si>
  <si>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</si>
  <si>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</si>
  <si>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</si>
  <si>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</si>
  <si>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</si>
  <si>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</si>
  <si>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</si>
  <si>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</si>
  <si>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</si>
  <si>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</si>
  <si>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</si>
  <si>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</si>
  <si>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</si>
  <si>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</si>
  <si>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</si>
  <si>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</si>
  <si>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</si>
  <si>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</si>
  <si>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</si>
  <si>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</si>
  <si>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</si>
  <si>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</si>
  <si>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</si>
  <si>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</si>
  <si>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</si>
  <si>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</si>
  <si>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</si>
  <si>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</si>
  <si>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</si>
  <si>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</si>
  <si>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</si>
  <si>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</si>
  <si>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</si>
  <si>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</si>
  <si>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</si>
  <si>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</si>
  <si>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</si>
  <si>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</si>
  <si>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</si>
  <si>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</si>
  <si>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</si>
  <si>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</si>
  <si>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</si>
  <si>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</si>
  <si>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</si>
  <si>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</si>
  <si>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</si>
  <si>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</si>
  <si>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</si>
  <si>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</si>
  <si>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</si>
  <si>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</si>
  <si>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</si>
  <si>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</si>
  <si>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</si>
  <si>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</si>
  <si>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</si>
  <si>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</si>
  <si>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</si>
  <si>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</si>
  <si>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</si>
  <si>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</si>
  <si>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</si>
  <si>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</si>
  <si>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</si>
  <si>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</si>
  <si>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</si>
  <si>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</si>
  <si>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</si>
  <si>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</si>
  <si>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</si>
  <si>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</si>
  <si>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</si>
  <si>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</si>
  <si>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</si>
  <si>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</si>
  <si>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</si>
  <si>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</si>
  <si>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</si>
  <si>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</si>
  <si>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</si>
  <si>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</si>
  <si>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</si>
  <si>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</si>
  <si>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</si>
  <si>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</si>
  <si>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</si>
  <si>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</si>
  <si>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</si>
  <si>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</si>
  <si>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</si>
  <si>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</si>
  <si>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</si>
  <si>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</si>
  <si>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</si>
  <si>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</si>
  <si>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</si>
  <si>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</si>
  <si>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</si>
  <si>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</si>
  <si>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</si>
  <si>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</si>
  <si>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</si>
  <si>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</si>
  <si>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</si>
  <si>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</si>
  <si>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</si>
  <si>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</si>
  <si>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</si>
  <si>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</si>
  <si>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</si>
  <si>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</si>
  <si>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</si>
  <si>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</si>
  <si>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</si>
  <si>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</si>
  <si>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</si>
  <si>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</si>
  <si>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</si>
  <si>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</si>
  <si>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</si>
  <si>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</si>
  <si>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</si>
  <si>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</si>
  <si>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</si>
  <si>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</si>
  <si>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</si>
  <si>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</si>
  <si>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</si>
  <si>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</si>
  <si>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</si>
  <si>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</si>
  <si>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</si>
  <si>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</si>
  <si>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</si>
  <si>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</si>
  <si>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</si>
  <si>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</si>
  <si>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</si>
  <si>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</si>
  <si>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</si>
  <si>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</si>
  <si>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</si>
  <si>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</si>
  <si>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</si>
  <si>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</si>
  <si>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</si>
  <si>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</si>
  <si>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</si>
  <si>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</si>
  <si>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</si>
  <si>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</si>
  <si>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</si>
  <si>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</si>
  <si>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</si>
  <si>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</si>
  <si>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</si>
  <si>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</si>
  <si>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</si>
  <si>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</si>
  <si>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</si>
  <si>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</si>
  <si>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</si>
  <si>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</si>
  <si>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</si>
  <si>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</si>
  <si>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</si>
  <si>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</si>
  <si>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</si>
  <si>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</si>
  <si>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</si>
  <si>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</si>
  <si>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</si>
  <si>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</si>
  <si>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</si>
  <si>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</si>
  <si>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</si>
  <si>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</si>
  <si>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</si>
  <si>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</si>
  <si>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</si>
  <si>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</si>
  <si>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</si>
  <si>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</si>
  <si>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</si>
  <si>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</si>
  <si>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</si>
  <si>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</si>
  <si>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</si>
  <si>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</si>
  <si>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</si>
  <si>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</si>
  <si>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</si>
  <si>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</si>
  <si>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</si>
  <si>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</si>
  <si>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</si>
  <si>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</si>
  <si>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</si>
  <si>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</si>
  <si>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</si>
  <si>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</si>
  <si>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</si>
  <si>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</si>
  <si>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</si>
  <si>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</si>
  <si>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</si>
  <si>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</si>
  <si>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</si>
  <si>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</si>
  <si>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</si>
  <si>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</si>
  <si>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</si>
  <si>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</si>
  <si>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</si>
  <si>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</si>
  <si>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</si>
  <si>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</si>
  <si>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</si>
  <si>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</si>
  <si>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</si>
  <si>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</si>
  <si>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</si>
  <si>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</si>
  <si>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</si>
  <si>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</si>
  <si>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</si>
  <si>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</si>
  <si>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</si>
  <si>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</si>
  <si>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</si>
  <si>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</si>
  <si>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</si>
  <si>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</si>
  <si>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</si>
  <si>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</si>
  <si>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</si>
  <si>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</si>
  <si>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</si>
  <si>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</si>
  <si>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</si>
  <si>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</si>
  <si>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</si>
  <si>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</si>
  <si>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</si>
  <si>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</si>
  <si>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</si>
  <si>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</si>
  <si>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</si>
  <si>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</si>
  <si>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</si>
  <si>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</si>
  <si>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</si>
  <si>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</si>
  <si>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</si>
  <si>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</si>
  <si>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</si>
  <si>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</si>
  <si>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</si>
  <si>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</si>
  <si>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</si>
  <si>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</si>
  <si>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</si>
  <si>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</si>
  <si>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</si>
  <si>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</si>
  <si>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</si>
  <si>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</si>
  <si>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</si>
  <si>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</si>
  <si>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</si>
  <si>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</si>
  <si>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</si>
  <si>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</si>
  <si>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</si>
  <si>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</si>
  <si>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</si>
  <si>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</si>
  <si>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</si>
  <si>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</si>
  <si>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</si>
  <si>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</si>
  <si>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</si>
  <si>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</si>
  <si>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</si>
  <si>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</si>
  <si>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</si>
  <si>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</si>
  <si>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</si>
  <si>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</si>
  <si>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</si>
  <si>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</si>
  <si>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</si>
  <si>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GENTEX CORPORATION AND SUBSIDIARIES CONSOLIDATED BALANCE SHEETS AS OF DECEMBER 31, 2018 AND 2017</t>
  </si>
  <si>
    <t>The accompanying notes are an integral part of these consolidated financial statements</t>
  </si>
  <si>
    <t>ASSETS</t>
  </si>
  <si>
    <t>CURRENT ASSETS:</t>
  </si>
  <si>
    <t>Cash and cash equivalents</t>
  </si>
  <si>
    <t>Short-term investments</t>
  </si>
  <si>
    <t>Accounts receivable, net</t>
  </si>
  <si>
    <t>Inventories, net</t>
  </si>
  <si>
    <t>Prepaid expenses and other</t>
  </si>
  <si>
    <t>Total current assets</t>
  </si>
  <si>
    <t>PLANT AND EQUIPMENT:</t>
  </si>
  <si>
    <t>Plant and Equipment</t>
  </si>
  <si>
    <t>Land, buildings and improvements</t>
  </si>
  <si>
    <t>Machinery and equipment</t>
  </si>
  <si>
    <t>Construction-in-process</t>
  </si>
  <si>
    <t>Total Plant and Equipment</t>
  </si>
  <si>
    <t>Less- Accumulated depreciation</t>
  </si>
  <si>
    <t>Net Plant and Equipment</t>
  </si>
  <si>
    <t>OTHER ASSETS:</t>
  </si>
  <si>
    <t>Goodwill</t>
  </si>
  <si>
    <t>Long-term investments</t>
  </si>
  <si>
    <t>Intangible assets, net</t>
  </si>
  <si>
    <t>Other Intangibles</t>
  </si>
  <si>
    <t>Patents and other assets, net</t>
  </si>
  <si>
    <t>Prepayments</t>
  </si>
  <si>
    <t>Total Other Assets</t>
  </si>
  <si>
    <t>TOTAL ASSETS</t>
  </si>
  <si>
    <t>FOR THE YEARS ENDED DECEMBER31, 2018, 2017 AND 2016</t>
  </si>
  <si>
    <t>NET SALES</t>
  </si>
  <si>
    <t>Net revenue</t>
  </si>
  <si>
    <t>Revenue</t>
  </si>
  <si>
    <t>CASH FLOWS FROM OPERATING ACTIVITIES:</t>
  </si>
  <si>
    <t>COST OF GOODS SOLD</t>
  </si>
  <si>
    <t>Net income</t>
  </si>
  <si>
    <t>Gross profit</t>
  </si>
  <si>
    <t>Gross Profit</t>
  </si>
  <si>
    <t>Adjustments to reconcile net income to net cash provided by operating activities:</t>
  </si>
  <si>
    <t>OPERATING EXPENSES:</t>
  </si>
  <si>
    <t>Depreciation and amortization</t>
  </si>
  <si>
    <t>Engineering, research and development</t>
  </si>
  <si>
    <t>Gain on disposal of assets</t>
  </si>
  <si>
    <t>Selling, general and administrative</t>
  </si>
  <si>
    <t>Loss on disposal of assets</t>
  </si>
  <si>
    <t>Total operating expenses</t>
  </si>
  <si>
    <t>Gain on sale of investments</t>
  </si>
  <si>
    <t>Income from operations</t>
  </si>
  <si>
    <t>Loss on sale of investments</t>
  </si>
  <si>
    <t>OTHER INCOME:</t>
  </si>
  <si>
    <t>Deferred income taxes</t>
  </si>
  <si>
    <t>Investment income</t>
  </si>
  <si>
    <t>Stock based compensation expense related to employee stock options,</t>
  </si>
  <si>
    <t>employee stock purchases and restricted stock</t>
  </si>
  <si>
    <t>Other, net</t>
  </si>
  <si>
    <t>Other Income - net</t>
  </si>
  <si>
    <t>Change in operating assets and liabilities:</t>
  </si>
  <si>
    <t>Total other income (expense)</t>
  </si>
  <si>
    <t>Accounts receivable</t>
  </si>
  <si>
    <t>Income before provision for income taxes</t>
  </si>
  <si>
    <t>Inventories</t>
  </si>
  <si>
    <t>PROVISION FOR INCOME TAXES</t>
  </si>
  <si>
    <t>NET INCOME</t>
  </si>
  <si>
    <t>Accounts payable</t>
  </si>
  <si>
    <t>EARNINGS PER SHARE:</t>
  </si>
  <si>
    <t>Accrued liabilities</t>
  </si>
  <si>
    <t>Basic</t>
  </si>
  <si>
    <t>Net cash flows from operating activities</t>
  </si>
  <si>
    <t>Diluted</t>
  </si>
  <si>
    <t>CASH FLOWS USED FOR INVESTING ACTIVITIES:</t>
  </si>
  <si>
    <t>Cash Dividends Declared per Share</t>
  </si>
  <si>
    <t>Activity in available-for-sale securities:</t>
  </si>
  <si>
    <t>Sales proceeds</t>
  </si>
  <si>
    <t>Maturities and calls</t>
  </si>
  <si>
    <t>Purchases</t>
  </si>
  <si>
    <t>Plant and equipment additions</t>
  </si>
  <si>
    <t>Proceeds from sale of plant and equipment</t>
  </si>
  <si>
    <t>OTHER COMPREHENSIVE INCOME (LOSS) BEFORE TAX:</t>
  </si>
  <si>
    <t>Total Other Comprehensive Income (Loss)</t>
  </si>
  <si>
    <t>Total Other Comprehensive Income</t>
  </si>
  <si>
    <t>(Increase) Decrease in other assets</t>
  </si>
  <si>
    <t>Foreign currency translation adjustments</t>
  </si>
  <si>
    <t>Net cash used for investing activities</t>
  </si>
  <si>
    <t>Unrealized gains on derivatives</t>
  </si>
  <si>
    <t>CASH FLOWS USED FOR FINANCING ACTIVITIES:</t>
  </si>
  <si>
    <t>Unrealized gains on available-for-sale securities, net</t>
  </si>
  <si>
    <t>Repayment of long-term debt</t>
  </si>
  <si>
    <t>Other comprehensive income (loss), before tax</t>
  </si>
  <si>
    <t>Issuance of common stock from stock plan transactions</t>
  </si>
  <si>
    <t>Expense for income taxes related to components of other</t>
  </si>
  <si>
    <t>Cash dividends paid</t>
  </si>
  <si>
    <t>comprehensive income (loss)</t>
  </si>
  <si>
    <t>Repurchases of common stock</t>
  </si>
  <si>
    <t>Other comprehensive income (loss), net of tax</t>
  </si>
  <si>
    <t>Net cash used for financing activities</t>
  </si>
  <si>
    <t>Comprehensive income</t>
  </si>
  <si>
    <t>NET INCREASE (DECREASE) IN CASH AND CASH EQUIVALENTS</t>
  </si>
  <si>
    <t>CASH AND CASH EQUIVALENTS, BEGINNING OF YEAR</t>
  </si>
  <si>
    <t>BALANCE AS OF JANUARY 1, 2016</t>
  </si>
  <si>
    <t>Issuance of common stock</t>
  </si>
  <si>
    <t>Stock-based compensation expense related to stock options, employee stock purchases and restricted stock</t>
  </si>
  <si>
    <t>Dividends declared ($.355 per share)</t>
  </si>
  <si>
    <t>Other comprehensive income</t>
  </si>
  <si>
    <t>BALANCE AS OF DECEMBER 31, 2016</t>
  </si>
  <si>
    <t>Dividends declared ($.39 per share)</t>
  </si>
  <si>
    <t>BALANCE AS OF DECEMBER 31, 2017</t>
  </si>
  <si>
    <t>Impact of ASU 2016-01 adoption</t>
  </si>
  <si>
    <t>Dividends declared ($.44 per share)</t>
  </si>
  <si>
    <t>Other comprehensive (loss)</t>
  </si>
  <si>
    <t>Total Other Comprehensive Loss</t>
  </si>
  <si>
    <t>Operating Activities</t>
  </si>
  <si>
    <t xml:space="preserve">Adjustment for Income Tax Paid </t>
  </si>
  <si>
    <t>Financing Activities</t>
  </si>
  <si>
    <t>Finance Costs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</si>
  <si>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</si>
  <si>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</si>
  <si>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</si>
  <si>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</si>
  <si>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</si>
  <si>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changed value</t>
  </si>
  <si>
    <t>turnover</t>
  </si>
  <si>
    <t>net sales</t>
  </si>
  <si>
    <t>changed sign</t>
  </si>
  <si>
    <t>research and development</t>
  </si>
  <si>
    <t>engineering, research and development</t>
  </si>
  <si>
    <t>deleted value</t>
  </si>
  <si>
    <t>other income (expenses)</t>
  </si>
  <si>
    <t>other, net</t>
  </si>
  <si>
    <t>land, buildings and improvements</t>
  </si>
  <si>
    <t>land and buildings</t>
  </si>
  <si>
    <t>machinery and equipment</t>
  </si>
  <si>
    <t>property, plant and equipment</t>
  </si>
  <si>
    <t>constructio-in-process</t>
  </si>
  <si>
    <t>construction in progress</t>
  </si>
  <si>
    <t>accumulated depreciation and amortisation</t>
  </si>
  <si>
    <t>less- accumulated depreciation</t>
  </si>
  <si>
    <t>added value</t>
  </si>
  <si>
    <t>patents and other assets, net</t>
  </si>
  <si>
    <t>other non-current assets</t>
  </si>
  <si>
    <t>accounts receivable, net</t>
  </si>
  <si>
    <t>accounts payable</t>
  </si>
  <si>
    <t>salaries, wages and vacation</t>
  </si>
  <si>
    <t>due to employee</t>
  </si>
  <si>
    <t>income taxes</t>
  </si>
  <si>
    <t>tax payable</t>
  </si>
  <si>
    <t>royalties</t>
  </si>
  <si>
    <t>other operating current liabilities</t>
  </si>
  <si>
    <t>dividends payable</t>
  </si>
  <si>
    <t>current portion of long term debt</t>
  </si>
  <si>
    <t>current portion - long term debt</t>
  </si>
  <si>
    <t>other</t>
  </si>
  <si>
    <t>deferred tax liability</t>
  </si>
  <si>
    <t>deferred income taxes</t>
  </si>
  <si>
    <t>other reserves</t>
  </si>
  <si>
    <t>unrealized gain on investments</t>
  </si>
  <si>
    <t>unrealized gain (loss) on derivatives</t>
  </si>
  <si>
    <t>cumulative translation adjustment</t>
  </si>
  <si>
    <t>ordinary shares</t>
  </si>
  <si>
    <t>common stock, par value $.06 per share</t>
  </si>
  <si>
    <t>additional paid-in capital</t>
  </si>
  <si>
    <t>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</si>
</sst>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3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/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 applyFill="1" applyAlignment="1">
      <alignment horizontal="center" vertical="center" wrapText="1"/>
    </xf>
    <xf numFmtId="3" fontId="4" fillId="0" borderId="0" xfId="2" applyFont="1"/>
    <xf numFmtId="3" fontId="4" fillId="0" borderId="0" xfId="2" applyFill="1" applyAlignment="1">
      <alignment horizontal="left" vertical="center" wrapText="1"/>
    </xf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  <xf numFmtId="3" fontId="0" fillId="0" borderId="0" xfId="0" applyFill="1"/>
  </cellXfs>
  <cellStyles count="3">
    <cellStyle name="Normal" xfId="0" builtinId="0"/>
    <cellStyle name="Normal 2" xfId="2"/>
    <cellStyle name="Percent" xfId="1" builtinId="5"/>
  </cellStyles>
  <dxfs count="47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BF-4B3E-A16B-39265911CE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696-4715-8B52-0AB3EAC630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58-4C34-B345-7526D3CA07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892-4202-9A3D-FC98A3A729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C06-4C6A-A60A-6EECE73614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F31-478E-BDDA-D05C3E491B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71-49F3-8EC6-938B79787A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EA9-438D-8871-1929554D7B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B4E-45FA-8AA3-6B0DC6D1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807-490E-9DA3-B202B08A67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D39-4015-BBA8-A4732D24EE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845-432C-BA09-ABD0D64363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6F9-4E31-874C-CD679EFF9F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FE-408A-8964-DD767A0CCE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AEF-4918-8E32-F3B1079E83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5.8554687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437883097</v>
      </c>
      <c r="G6" s="7">
        <f t="shared" ref="G6:O6" si="1">IF(G4=$BF$1,"",G71)</f>
        <v>406791922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1234503814</v>
      </c>
      <c r="G7" s="7">
        <f t="shared" ref="G7:O7" si="2">IF(G4=$BF$1,"",G128)</f>
        <v>1167490089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850930254</v>
      </c>
      <c r="G8" s="7">
        <f t="shared" ref="G8:O8" si="3">IF(G4=$BF$1,"",G161)</f>
        <v>1184563823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169160919</v>
      </c>
      <c r="G9" s="7">
        <f t="shared" ref="G9:O9" si="4">IF(G4=$BF$1,"",G189)</f>
        <v>243647007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54521489</v>
      </c>
      <c r="G10" s="7">
        <f t="shared" ref="G10:O10" si="5">IF(G4=$BF$1,"",G210)</f>
        <v>58888644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1861751660</v>
      </c>
      <c r="G11" s="7">
        <f t="shared" ref="G11:O11" si="6">IF(G4=$BF$1,"",G227)</f>
        <v>2049518261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2085434068</v>
      </c>
      <c r="G12" s="35">
        <f t="shared" ref="G12:O12" si="7">IF(G4=$BF$1,"",SUM(G7:G8))</f>
        <v>2352053912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2085434068</v>
      </c>
      <c r="G13" s="35">
        <f t="shared" ref="G13:O13" si="8">IF(G4=$BF$1,"",SUM(G9:G11))</f>
        <v>2352053912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1834063697</v>
      </c>
      <c r="G24">
        <v>1794872578</v>
      </c>
      <c r="H24">
        <v>511742935</v>
      </c>
      <c r="J24">
        <v>-3882245</v>
      </c>
      <c r="K24">
        <v>-14620791</v>
      </c>
      <c r="P24" s="50" t="s">
        <v>491</v>
      </c>
    </row>
    <row r="25" spans="5:16">
      <c r="E25" s="1" t="s">
        <v>27</v>
      </c>
      <c r="F25">
        <v>1143597005</v>
      </c>
      <c r="G25">
        <v>1100344312</v>
      </c>
      <c r="H25">
        <v>1010472512</v>
      </c>
      <c r="J25">
        <v>437883097</v>
      </c>
      <c r="K25">
        <v>406791922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690466692</v>
      </c>
      <c r="G30" s="7">
        <f>IF(G4=$BF$1,"",G24-G25+ABS(G26)-G27-G28-G29)</f>
        <v>694528266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51"/>
    </row>
    <row r="31" spans="5:16">
      <c r="E31" s="12" t="s">
        <v>33</v>
      </c>
      <c r="F31"/>
      <c r="G31"/>
      <c r="H31">
        <v>-5969290</v>
      </c>
      <c r="I31">
        <v>0</v>
      </c>
      <c r="J31">
        <v>0</v>
      </c>
      <c r="K31">
        <v>0</v>
      </c>
      <c r="P31" s="50" t="s">
        <v>497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75206283</v>
      </c>
      <c r="G34">
        <v>71443476</v>
      </c>
      <c r="H34">
        <v>62471277</v>
      </c>
      <c r="J34">
        <v>108927</v>
      </c>
      <c r="K34">
        <v>299174</v>
      </c>
    </row>
    <row r="35" spans="5:16">
      <c r="E35" s="1" t="s">
        <v>37</v>
      </c>
      <c r="F35">
        <v>107134862</v>
      </c>
      <c r="G35">
        <v>99726438</v>
      </c>
      <c r="H35">
        <v>94238032</v>
      </c>
      <c r="J35">
        <v>-577200</v>
      </c>
      <c r="K35">
        <v>-188150</v>
      </c>
      <c r="P35" s="50" t="s">
        <v>494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182341145</v>
      </c>
      <c r="G43" s="7">
        <f>G32+G33+G34+G35+G36+G37+G38+G39+G40+G41+G42</f>
        <v>171169914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1"/>
    </row>
    <row r="44" spans="5:16">
      <c r="E44" s="6" t="s">
        <v>46</v>
      </c>
      <c r="F44" s="7">
        <f>F30+F31-F43</f>
        <v>508125547</v>
      </c>
      <c r="G44" s="7">
        <f>IF(G4=$BF$1,"",G30+G31-G43)</f>
        <v>523358352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1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11262385</v>
      </c>
      <c r="G52">
        <v>9442387</v>
      </c>
      <c r="H52">
        <v>4787128</v>
      </c>
      <c r="J52">
        <v>-116566639</v>
      </c>
      <c r="K52">
        <v>-108815040</v>
      </c>
    </row>
    <row r="53" spans="5:16">
      <c r="E53" s="1" t="s">
        <v>55</v>
      </c>
    </row>
    <row r="54" spans="5:16">
      <c r="E54" s="1" t="s">
        <v>56</v>
      </c>
      <c r="F54">
        <v>2659015</v>
      </c>
      <c r="G54">
        <v>-1004035</v>
      </c>
      <c r="H54">
        <v>-1182162</v>
      </c>
      <c r="I54">
        <v>0</v>
      </c>
      <c r="J54">
        <v>0</v>
      </c>
      <c r="K54">
        <v>0</v>
      </c>
      <c r="P54" s="50" t="s">
        <v>491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0</v>
      </c>
      <c r="H56">
        <v>0</v>
      </c>
      <c r="J56">
        <v>102186814</v>
      </c>
      <c r="K56">
        <v>99570908</v>
      </c>
    </row>
    <row r="57" spans="5:16">
      <c r="E57" s="1" t="s">
        <v>59</v>
      </c>
      <c r="F57"/>
      <c r="G57"/>
      <c r="H57">
        <v>-2818090</v>
      </c>
      <c r="J57">
        <v>-185821194</v>
      </c>
      <c r="K57">
        <v>-77712570</v>
      </c>
      <c r="P57" s="50" t="s">
        <v>497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522046947</v>
      </c>
      <c r="G59" s="7">
        <f>IF(G4=$BF$1,"",G44+G45+G46+G47+G48-G49-G50-G51+G52-G53+G54+G55-G56+G57+G58)</f>
        <v>531796704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</row>
    <row r="60" spans="5:16">
      <c r="E60" s="1" t="s">
        <v>62</v>
      </c>
      <c r="F60">
        <v>84163850</v>
      </c>
      <c r="G60">
        <v>125004782</v>
      </c>
      <c r="H60">
        <v>162969497</v>
      </c>
      <c r="I60">
        <v>0</v>
      </c>
      <c r="J60">
        <v>0</v>
      </c>
      <c r="K60">
        <v>0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437883097</v>
      </c>
      <c r="G67" s="7">
        <f>IF(G4=$BF$1,"",SUM(G59,-G60,-ABS(G61),-G62,-G66))</f>
        <v>406791922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1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437883097</v>
      </c>
      <c r="G71" s="7">
        <f t="shared" ref="G71:O71" si="14">IF(G4=$BF$1,"",SUM(G67:G70))</f>
        <v>406791922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437883097</v>
      </c>
      <c r="G83" s="7">
        <f t="shared" ref="G83:O83" si="15">IF(G4=$BF$1,"",SUM(G71:G82))</f>
        <v>406791922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>
        <v>340910332</v>
      </c>
      <c r="G89">
        <v>317600833</v>
      </c>
      <c r="H89">
        <v>0</v>
      </c>
      <c r="I89">
        <v>0</v>
      </c>
    </row>
    <row r="90" spans="5:16">
      <c r="E90" s="1" t="s">
        <v>82</v>
      </c>
      <c r="F90">
        <v>18156423</v>
      </c>
      <c r="G90">
        <v>35828403</v>
      </c>
      <c r="H90">
        <v>0</v>
      </c>
      <c r="I90">
        <v>0</v>
      </c>
    </row>
    <row r="91" spans="5:16">
      <c r="E91" s="1" t="s">
        <v>83</v>
      </c>
    </row>
    <row r="92" spans="5:16">
      <c r="E92" s="12" t="s">
        <v>84</v>
      </c>
      <c r="F92">
        <v>838887032</v>
      </c>
      <c r="G92">
        <v>790833278</v>
      </c>
      <c r="H92">
        <v>0</v>
      </c>
      <c r="I92">
        <v>0</v>
      </c>
      <c r="P92" s="50" t="s">
        <v>491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  <c r="P95" s="52"/>
    </row>
    <row r="96" spans="5:16">
      <c r="E96" s="12"/>
    </row>
    <row r="98" spans="5:16">
      <c r="E98" s="6" t="s">
        <v>88</v>
      </c>
      <c r="F98" s="7">
        <f>F89+F90+F91+F92+F93+F94+F95+F96</f>
        <v>1197953787</v>
      </c>
      <c r="G98" s="7">
        <f>IF(G4=$BF$1,"",G89+G90+G91+G92+G93+G94+G95+G96)</f>
        <v>1144262514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1"/>
    </row>
    <row r="99" spans="5:16">
      <c r="E99" s="1" t="s">
        <v>89</v>
      </c>
      <c r="F99">
        <v>-699480021</v>
      </c>
      <c r="G99">
        <v>-651783184</v>
      </c>
      <c r="H99">
        <v>0</v>
      </c>
      <c r="I99">
        <v>0</v>
      </c>
    </row>
    <row r="100" spans="5:16">
      <c r="E100" s="6" t="s">
        <v>90</v>
      </c>
      <c r="F100" s="7">
        <f>F98+F99</f>
        <v>498473766</v>
      </c>
      <c r="G100" s="7">
        <f t="shared" ref="G100:O100" si="17">IF(G4=$BF$1,"",G98+G99)</f>
        <v>492479330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1"/>
    </row>
    <row r="101" spans="5:16">
      <c r="E101" s="1" t="s">
        <v>91</v>
      </c>
      <c r="F101">
        <v>307365845</v>
      </c>
      <c r="G101">
        <v>307365845</v>
      </c>
      <c r="H101">
        <v>0</v>
      </c>
      <c r="I101">
        <v>0</v>
      </c>
    </row>
    <row r="102" spans="5:16">
      <c r="E102" s="1" t="s">
        <v>92</v>
      </c>
      <c r="F102">
        <v>269675000</v>
      </c>
      <c r="G102">
        <v>288975000</v>
      </c>
      <c r="H102">
        <v>0</v>
      </c>
      <c r="I102">
        <v>0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577040845</v>
      </c>
      <c r="G104" s="7">
        <f t="shared" ref="G104:O104" si="18">IF(G4=$BF$1,"",G101+G102+G103)</f>
        <v>596340845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  <c r="F113">
        <v>137979082</v>
      </c>
      <c r="G113">
        <v>57782418</v>
      </c>
      <c r="H113">
        <v>0</v>
      </c>
      <c r="I113">
        <v>0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21010121</v>
      </c>
      <c r="G125" s="38">
        <v>20887496</v>
      </c>
      <c r="P125" s="50" t="s">
        <v>508</v>
      </c>
    </row>
    <row r="126" spans="5:16">
      <c r="E126" s="1" t="s">
        <v>113</v>
      </c>
      <c r="F126">
        <v>0</v>
      </c>
      <c r="G126">
        <v>0</v>
      </c>
      <c r="H126">
        <v>0</v>
      </c>
      <c r="I126">
        <v>0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1234503814</v>
      </c>
      <c r="G128" s="7">
        <f t="shared" ref="G128:O128" si="19">IF(G4=$BF$1,"",G100+SUM(G104:G126))</f>
        <v>1167490089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217025278</v>
      </c>
      <c r="G130">
        <v>569734496</v>
      </c>
      <c r="H130">
        <v>0</v>
      </c>
      <c r="I130">
        <v>0</v>
      </c>
    </row>
    <row r="131" spans="5:15">
      <c r="E131" s="1" t="s">
        <v>118</v>
      </c>
      <c r="F131">
        <v>169412999</v>
      </c>
      <c r="G131">
        <v>152538054</v>
      </c>
      <c r="H131">
        <v>0</v>
      </c>
      <c r="I131">
        <v>0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386438277</v>
      </c>
      <c r="G140" s="7">
        <f t="shared" ref="G140:O140" si="20">IF(G4=$BF$1,"",G130+G131+G132+G133+G134+G135+G136+G139)</f>
        <v>722272550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225281599</v>
      </c>
      <c r="G144">
        <v>216765583</v>
      </c>
      <c r="H144">
        <v>0</v>
      </c>
      <c r="I144">
        <v>0</v>
      </c>
    </row>
    <row r="145" spans="5:16">
      <c r="E145" s="6" t="s">
        <v>127</v>
      </c>
      <c r="F145" s="7">
        <f>F141+F142+F143+F144</f>
        <v>225281599</v>
      </c>
      <c r="G145" s="7">
        <f t="shared" ref="G145:O145" si="21">IF(G4=$BF$1,"",G141+G142+G143+G144)</f>
        <v>216765583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25672579</v>
      </c>
      <c r="G154">
        <v>14403902</v>
      </c>
      <c r="H154">
        <v>0</v>
      </c>
      <c r="I154">
        <v>0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213537799</v>
      </c>
      <c r="G157">
        <v>231121788</v>
      </c>
      <c r="H157">
        <v>0</v>
      </c>
      <c r="I157">
        <v>0</v>
      </c>
      <c r="P157" s="50" t="s">
        <v>491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239210378</v>
      </c>
      <c r="G160" s="7">
        <f>IF(G4=$BF$1,"",G146+G147+G148+G149+G150+G151+G152+G153+G154+G155+G156+G157+G158+G159)</f>
        <v>245525690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850930254</v>
      </c>
      <c r="G161" s="7">
        <f t="shared" ref="G161:O161" si="22">IF(G4=$BF$1,"",G140+G145+G160)</f>
        <v>1184563823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G167" s="38">
        <v>78000000</v>
      </c>
      <c r="P167" s="50" t="s">
        <v>508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  <c r="F176" s="38">
        <v>28526147</v>
      </c>
      <c r="G176" s="38">
        <v>28028132</v>
      </c>
      <c r="P176" s="50" t="s">
        <v>508</v>
      </c>
    </row>
    <row r="177" spans="5:16">
      <c r="E177" s="1" t="s">
        <v>156</v>
      </c>
      <c r="F177" s="38">
        <v>15860073</v>
      </c>
      <c r="G177" s="38">
        <v>18502209</v>
      </c>
      <c r="P177" s="50" t="s">
        <v>508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 s="38">
        <v>4293608</v>
      </c>
      <c r="G181" s="38">
        <v>360014</v>
      </c>
      <c r="P181" s="50" t="s">
        <v>508</v>
      </c>
    </row>
    <row r="183" spans="5:16">
      <c r="E183" s="1" t="s">
        <v>160</v>
      </c>
    </row>
    <row r="184" spans="5:16" ht="25.5">
      <c r="E184" s="12" t="s">
        <v>161</v>
      </c>
      <c r="F184" s="38">
        <v>92810316</v>
      </c>
      <c r="G184" s="38">
        <v>89898467</v>
      </c>
      <c r="P184" s="50" t="s">
        <v>508</v>
      </c>
    </row>
    <row r="185" spans="5:16">
      <c r="E185" s="12" t="s">
        <v>162</v>
      </c>
    </row>
    <row r="187" spans="5:16">
      <c r="E187" s="1" t="s">
        <v>163</v>
      </c>
      <c r="F187" s="38">
        <f>16174041+11496734</f>
        <v>27670775</v>
      </c>
      <c r="G187" s="38">
        <f>14660864+14197321</f>
        <v>28858185</v>
      </c>
      <c r="P187" s="50" t="s">
        <v>508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169160919</v>
      </c>
      <c r="G189" s="7">
        <f t="shared" ref="G189:O189" si="23">IF(G4=$BF$1,"",SUM(G163:G188))</f>
        <v>243647007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54521489</v>
      </c>
      <c r="G203" s="38">
        <v>58888644</v>
      </c>
      <c r="P203" s="50" t="s">
        <v>508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</row>
    <row r="210" spans="5:16">
      <c r="E210" s="6" t="s">
        <v>14</v>
      </c>
      <c r="F210" s="7">
        <f>SUM(F191:F209)</f>
        <v>54521489</v>
      </c>
      <c r="G210" s="7">
        <f t="shared" ref="G210:O210" si="24">IF(G4=$BF$1,"",SUM(G191:G209))</f>
        <v>58888644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1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 s="38">
        <f>15559717+745324144</f>
        <v>760883861</v>
      </c>
      <c r="G212" s="38">
        <f>16816879+723510672</f>
        <v>740327551</v>
      </c>
      <c r="P212" s="50" t="s">
        <v>508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 s="38">
        <v>1102468137</v>
      </c>
      <c r="G217" s="38">
        <v>1301997327</v>
      </c>
      <c r="P217" s="50" t="s">
        <v>508</v>
      </c>
    </row>
    <row r="218" spans="5:16">
      <c r="E218" s="1" t="s">
        <v>188</v>
      </c>
    </row>
    <row r="219" spans="5:16">
      <c r="E219" s="1" t="s">
        <v>189</v>
      </c>
      <c r="F219" s="38">
        <f>74549-1674887</f>
        <v>-1600338</v>
      </c>
      <c r="G219" s="38">
        <f>6626379-78026+645030</f>
        <v>7193383</v>
      </c>
      <c r="P219" s="50" t="s">
        <v>508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1861751660</v>
      </c>
      <c r="G227" s="7">
        <f t="shared" ref="G227:O227" si="25">IF(G4=$BF$1,"",SUM(G212:G226))</f>
        <v>2049518261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875766194</v>
      </c>
      <c r="G267">
        <v>813583844</v>
      </c>
      <c r="H267">
        <v>695182552</v>
      </c>
      <c r="I267">
        <v>1192266295</v>
      </c>
      <c r="J267">
        <v>738093</v>
      </c>
      <c r="K267">
        <v>1192516052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</row>
    <row r="272" spans="5:15">
      <c r="E272" s="1" t="s">
        <v>237</v>
      </c>
    </row>
    <row r="273" spans="5:11" ht="25.5" customHeight="1">
      <c r="E273" s="1" t="s">
        <v>238</v>
      </c>
    </row>
    <row r="274" spans="5:11">
      <c r="E274" s="1" t="s">
        <v>239</v>
      </c>
    </row>
    <row r="275" spans="5:11" ht="25.5" customHeight="1">
      <c r="E275" s="1" t="s">
        <v>240</v>
      </c>
    </row>
    <row r="276" spans="5:11">
      <c r="E276" s="1" t="s">
        <v>241</v>
      </c>
    </row>
    <row r="277" spans="5:11" ht="25.5" customHeight="1">
      <c r="E277" s="1" t="s">
        <v>242</v>
      </c>
    </row>
    <row r="278" spans="5:11">
      <c r="E278" s="1" t="s">
        <v>243</v>
      </c>
    </row>
    <row r="279" spans="5:11">
      <c r="E279" s="1" t="s">
        <v>244</v>
      </c>
      <c r="F279">
        <v>115059</v>
      </c>
      <c r="G279">
        <v>5903699</v>
      </c>
      <c r="H279">
        <v>3013951</v>
      </c>
      <c r="J279">
        <v>-78000000</v>
      </c>
      <c r="K279">
        <v>-107625000</v>
      </c>
    </row>
    <row r="280" spans="5:11" ht="25.5" customHeight="1">
      <c r="E280" s="1" t="s">
        <v>245</v>
      </c>
    </row>
    <row r="281" spans="5:11" ht="25.5" customHeight="1">
      <c r="E281" s="1" t="s">
        <v>246</v>
      </c>
    </row>
    <row r="284" spans="5:11">
      <c r="E284" s="1" t="s">
        <v>247</v>
      </c>
      <c r="F284">
        <v>0</v>
      </c>
      <c r="G284">
        <v>0</v>
      </c>
      <c r="H284">
        <v>0</v>
      </c>
      <c r="J284">
        <v>-116566639</v>
      </c>
      <c r="K284">
        <v>-108815040</v>
      </c>
    </row>
    <row r="285" spans="5:11">
      <c r="E285" s="1" t="s">
        <v>248</v>
      </c>
      <c r="F285">
        <v>0</v>
      </c>
      <c r="G285">
        <v>0</v>
      </c>
      <c r="H285">
        <v>18305981</v>
      </c>
      <c r="I285">
        <v>0</v>
      </c>
      <c r="J285">
        <v>0</v>
      </c>
      <c r="K285">
        <v>18305981</v>
      </c>
    </row>
    <row r="286" spans="5:11" ht="25.5" customHeight="1">
      <c r="E286" s="1" t="s">
        <v>249</v>
      </c>
    </row>
    <row r="287" spans="5:11">
      <c r="E287" s="1" t="s">
        <v>250</v>
      </c>
    </row>
    <row r="288" spans="5:11">
      <c r="E288" s="1" t="s">
        <v>251</v>
      </c>
      <c r="F288">
        <v>522046947</v>
      </c>
      <c r="G288">
        <v>531796704</v>
      </c>
      <c r="H288">
        <v>510560773</v>
      </c>
      <c r="I288">
        <v>0</v>
      </c>
      <c r="J288">
        <v>0</v>
      </c>
      <c r="K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522162006</v>
      </c>
      <c r="G296" s="7">
        <f>IF(G4=$BF$1,"",G271+G272+G273+G274+G275+G276+G277+G278+G279+G280+G281+G282+G283+G284+G285+G286+G287+G288+G289+G290+G291+G292+G293+G294+G295)</f>
        <v>537700403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1397928200</v>
      </c>
      <c r="G297" s="7">
        <f t="shared" ref="G297:O297" si="27">IF(G4=$BF$1,"",MIN(F267,F268,F269)+F296)</f>
        <v>1397928200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  <c r="F316">
        <v>0</v>
      </c>
      <c r="G316">
        <v>0</v>
      </c>
      <c r="H316">
        <v>0</v>
      </c>
      <c r="J316">
        <v>-4414739</v>
      </c>
      <c r="K316">
        <v>-14996179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0</v>
      </c>
      <c r="G318" s="7">
        <f>IF(G4=$BF$1,"",G299+G300+G301+G302+G303+G304+G305+G306+G307+G308+G309+G310+G311+G312+G313+G314+G315+G316+G317)</f>
        <v>0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1397928200</v>
      </c>
      <c r="G319" s="7">
        <f t="shared" ref="G319:O319" si="28">IF(G4=$BF$1,"",G297+G318)</f>
        <v>1397928200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1397928200</v>
      </c>
      <c r="G326" s="7">
        <f t="shared" ref="G326:O326" si="30">IF(G4=$BF$1,"",G325+G319)</f>
        <v>1397928200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0</v>
      </c>
      <c r="G337" s="7">
        <f>IF(G4=$BF$1,"",SUM(G328:G336))</f>
        <v>0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-48710418</v>
      </c>
      <c r="G339">
        <v>-2922626</v>
      </c>
      <c r="H339">
        <v>-107833860</v>
      </c>
      <c r="I339">
        <v>-875545802</v>
      </c>
      <c r="J339">
        <v>0</v>
      </c>
      <c r="K339">
        <v>-986302288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-48710418</v>
      </c>
      <c r="G352" s="7">
        <f>IF(G4=$BF$1,"",SUM(G339:G351))</f>
        <v>-2922626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1349217782</v>
      </c>
      <c r="G353" s="7">
        <f t="shared" ref="G353:O353" si="33">IF(G4=$BF$1,"",G326+G337+G352)</f>
        <v>1395005574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1349217782</v>
      </c>
      <c r="G355" s="7">
        <f t="shared" ref="G355:O355" si="34">IF(G4=$BF$1,"",G353+G354)</f>
        <v>1395005574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</row>
    <row r="357" spans="5:15">
      <c r="E357" s="6" t="s">
        <v>316</v>
      </c>
      <c r="F357" s="7">
        <f>F355+F356</f>
        <v>1349217782</v>
      </c>
      <c r="G357" s="7">
        <f t="shared" ref="G357:O357" si="35">IF(G4=$BF$1,"",G355+G356)</f>
        <v>1395005574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2.1835042487344747E-2</v>
      </c>
      <c r="G364" s="24">
        <f t="shared" si="37"/>
        <v>2.5073714852555806</v>
      </c>
      <c r="H364" s="24" t="str">
        <f t="shared" si="37"/>
        <v/>
      </c>
      <c r="I364" s="24">
        <f t="shared" si="37"/>
        <v>-1</v>
      </c>
      <c r="J364" s="13">
        <f t="shared" si="37"/>
        <v>-0.73447093252341822</v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7.6430168148717559E-2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>
        <f t="shared" ref="J365:O365" si="38">IFERROR((J25-K25)/K25,"")</f>
        <v>7.6430168148717559E-2</v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-0.11335617888677035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0.37646821815916465</v>
      </c>
      <c r="G369" s="27">
        <f t="shared" si="41"/>
        <v>0.38695129365333697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0.27704901843439084</v>
      </c>
      <c r="G370" s="27">
        <f t="shared" si="42"/>
        <v>0.29158524032005129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0.23875021228338505</v>
      </c>
      <c r="G371" s="28">
        <f t="shared" si="43"/>
        <v>0.22664111479895818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0.20997216057755511</v>
      </c>
      <c r="G372" s="27">
        <f t="shared" si="44"/>
        <v>0.1729517847888514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0.23519952011215073</v>
      </c>
      <c r="G373" s="27">
        <f t="shared" si="45"/>
        <v>0.19848172604303524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0.10725940054030036</v>
      </c>
      <c r="G376" s="30">
        <f t="shared" si="47"/>
        <v>0.12862615497735241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0.12014621112248666</v>
      </c>
      <c r="G377" s="30">
        <f t="shared" si="48"/>
        <v>0.1476130546172284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5.0303004915692142</v>
      </c>
      <c r="G382" s="32">
        <f t="shared" si="51"/>
        <v>4.8618033013637634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3.6985413575342423</v>
      </c>
      <c r="G383" s="32">
        <f t="shared" si="52"/>
        <v>3.9721326845603322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2.2844418160201649</v>
      </c>
      <c r="G384" s="32">
        <f t="shared" si="53"/>
        <v>2.9644220090912095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8.2638957524225791</v>
      </c>
      <c r="G385" s="32">
        <f t="shared" si="54"/>
        <v>5.7375143541164038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217025278</v>
      </c>
      <c r="G418" s="17">
        <f>G130-G417</f>
        <v>569734496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6" priority="29">
      <formula>MOD(ROW(),2)=0</formula>
    </cfRule>
  </conditionalFormatting>
  <conditionalFormatting sqref="F101:G103">
    <cfRule type="expression" dxfId="45" priority="28">
      <formula>MOD(ROW(),2)=0</formula>
    </cfRule>
  </conditionalFormatting>
  <conditionalFormatting sqref="E243:G243">
    <cfRule type="expression" dxfId="44" priority="34">
      <formula>MOD(ROW(),2)=0</formula>
    </cfRule>
  </conditionalFormatting>
  <conditionalFormatting sqref="E323:E324">
    <cfRule type="expression" dxfId="43" priority="30">
      <formula>MOD(ROW(),2)=0</formula>
    </cfRule>
  </conditionalFormatting>
  <conditionalFormatting sqref="E329">
    <cfRule type="expression" dxfId="42" priority="27">
      <formula>MOD(ROW(),2)=0</formula>
    </cfRule>
  </conditionalFormatting>
  <conditionalFormatting sqref="E24:G29">
    <cfRule type="expression" dxfId="41" priority="47">
      <formula>MOD(ROW(),2)=0</formula>
    </cfRule>
  </conditionalFormatting>
  <conditionalFormatting sqref="E99:G99 E328:G328 F329:G332 E31:G42">
    <cfRule type="expression" dxfId="40" priority="48">
      <formula>MOD(ROW(),2)=0</formula>
    </cfRule>
  </conditionalFormatting>
  <conditionalFormatting sqref="E45:G58">
    <cfRule type="expression" dxfId="39" priority="46">
      <formula>MOD(ROW(),2)=0</formula>
    </cfRule>
  </conditionalFormatting>
  <conditionalFormatting sqref="E60:G66">
    <cfRule type="expression" dxfId="38" priority="45">
      <formula>MOD(ROW(),2)=0</formula>
    </cfRule>
  </conditionalFormatting>
  <conditionalFormatting sqref="E68:G70">
    <cfRule type="expression" dxfId="37" priority="44">
      <formula>MOD(ROW(),2)=0</formula>
    </cfRule>
  </conditionalFormatting>
  <conditionalFormatting sqref="E72:G82">
    <cfRule type="expression" dxfId="36" priority="43">
      <formula>MOD(ROW(),2)=0</formula>
    </cfRule>
  </conditionalFormatting>
  <conditionalFormatting sqref="E84:G86">
    <cfRule type="expression" dxfId="35" priority="42">
      <formula>MOD(ROW(),2)=0</formula>
    </cfRule>
  </conditionalFormatting>
  <conditionalFormatting sqref="E107:G124 E126:G127 E125">
    <cfRule type="expression" dxfId="34" priority="41">
      <formula>MOD(ROW(),2)=0</formula>
    </cfRule>
  </conditionalFormatting>
  <conditionalFormatting sqref="E141:G144">
    <cfRule type="expression" dxfId="33" priority="40">
      <formula>MOD(ROW(),2)=0</formula>
    </cfRule>
  </conditionalFormatting>
  <conditionalFormatting sqref="E146:G154 F155:G155">
    <cfRule type="expression" dxfId="32" priority="39">
      <formula>MOD(ROW(),2)=0</formula>
    </cfRule>
  </conditionalFormatting>
  <conditionalFormatting sqref="E163:G188">
    <cfRule type="expression" dxfId="31" priority="38">
      <formula>MOD(ROW(),2)=0</formula>
    </cfRule>
  </conditionalFormatting>
  <conditionalFormatting sqref="E191:G209">
    <cfRule type="expression" dxfId="30" priority="37">
      <formula>MOD(ROW(),2)=0</formula>
    </cfRule>
  </conditionalFormatting>
  <conditionalFormatting sqref="E212:G226">
    <cfRule type="expression" dxfId="29" priority="36">
      <formula>MOD(ROW(),2)=0</formula>
    </cfRule>
  </conditionalFormatting>
  <conditionalFormatting sqref="E229:G242">
    <cfRule type="expression" dxfId="28" priority="35">
      <formula>MOD(ROW(),2)=0</formula>
    </cfRule>
  </conditionalFormatting>
  <conditionalFormatting sqref="E245:G262">
    <cfRule type="expression" dxfId="27" priority="33">
      <formula>MOD(ROW(),2)=0</formula>
    </cfRule>
  </conditionalFormatting>
  <conditionalFormatting sqref="E271:G295 E321:G322 E354:F354 E356:F356 E358:G360 F323:G324 E299:G317">
    <cfRule type="expression" dxfId="26" priority="32">
      <formula>MOD(ROW(),2)=0</formula>
    </cfRule>
  </conditionalFormatting>
  <conditionalFormatting sqref="G354 G356">
    <cfRule type="expression" dxfId="25" priority="31">
      <formula>MOD(ROW(),2)=0</formula>
    </cfRule>
  </conditionalFormatting>
  <conditionalFormatting sqref="E105:G106">
    <cfRule type="expression" dxfId="24" priority="26">
      <formula>MOD(ROW(),2)=0</formula>
    </cfRule>
  </conditionalFormatting>
  <conditionalFormatting sqref="E155">
    <cfRule type="expression" dxfId="23" priority="25">
      <formula>MOD(ROW(),2)=0</formula>
    </cfRule>
  </conditionalFormatting>
  <conditionalFormatting sqref="H24:O29">
    <cfRule type="expression" dxfId="22" priority="24">
      <formula>MOD(ROW(),2)=0</formula>
    </cfRule>
  </conditionalFormatting>
  <conditionalFormatting sqref="H89:O97">
    <cfRule type="expression" dxfId="21" priority="5">
      <formula>MOD(ROW(),2)=0</formula>
    </cfRule>
  </conditionalFormatting>
  <conditionalFormatting sqref="H101:O103">
    <cfRule type="expression" dxfId="20" priority="4">
      <formula>MOD(ROW(),2)=0</formula>
    </cfRule>
  </conditionalFormatting>
  <conditionalFormatting sqref="H243:O243">
    <cfRule type="expression" dxfId="19" priority="9">
      <formula>MOD(ROW(),2)=0</formula>
    </cfRule>
  </conditionalFormatting>
  <conditionalFormatting sqref="H31:O42 H99:O99 H328:O332">
    <cfRule type="expression" dxfId="18" priority="23">
      <formula>MOD(ROW(),2)=0</formula>
    </cfRule>
  </conditionalFormatting>
  <conditionalFormatting sqref="H45:O58">
    <cfRule type="expression" dxfId="17" priority="22">
      <formula>MOD(ROW(),2)=0</formula>
    </cfRule>
  </conditionalFormatting>
  <conditionalFormatting sqref="H60:O66">
    <cfRule type="expression" dxfId="16" priority="21">
      <formula>MOD(ROW(),2)=0</formula>
    </cfRule>
  </conditionalFormatting>
  <conditionalFormatting sqref="H68:O70">
    <cfRule type="expression" dxfId="15" priority="20">
      <formula>MOD(ROW(),2)=0</formula>
    </cfRule>
  </conditionalFormatting>
  <conditionalFormatting sqref="H72:O82">
    <cfRule type="expression" dxfId="14" priority="19">
      <formula>MOD(ROW(),2)=0</formula>
    </cfRule>
  </conditionalFormatting>
  <conditionalFormatting sqref="H84:O86">
    <cfRule type="expression" dxfId="13" priority="18">
      <formula>MOD(ROW(),2)=0</formula>
    </cfRule>
  </conditionalFormatting>
  <conditionalFormatting sqref="H107:O124 H126:O127">
    <cfRule type="expression" dxfId="12" priority="17">
      <formula>MOD(ROW(),2)=0</formula>
    </cfRule>
  </conditionalFormatting>
  <conditionalFormatting sqref="H130:O139">
    <cfRule type="expression" dxfId="11" priority="16">
      <formula>MOD(ROW(),2)=0</formula>
    </cfRule>
  </conditionalFormatting>
  <conditionalFormatting sqref="H141:O144">
    <cfRule type="expression" dxfId="10" priority="15">
      <formula>MOD(ROW(),2)=0</formula>
    </cfRule>
  </conditionalFormatting>
  <conditionalFormatting sqref="H163:O188">
    <cfRule type="expression" dxfId="9" priority="13">
      <formula>MOD(ROW(),2)=0</formula>
    </cfRule>
  </conditionalFormatting>
  <conditionalFormatting sqref="H191:O209">
    <cfRule type="expression" dxfId="8" priority="12">
      <formula>MOD(ROW(),2)=0</formula>
    </cfRule>
  </conditionalFormatting>
  <conditionalFormatting sqref="H212:O226">
    <cfRule type="expression" dxfId="7" priority="11">
      <formula>MOD(ROW(),2)=0</formula>
    </cfRule>
  </conditionalFormatting>
  <conditionalFormatting sqref="H229:O242">
    <cfRule type="expression" dxfId="6" priority="10">
      <formula>MOD(ROW(),2)=0</formula>
    </cfRule>
  </conditionalFormatting>
  <conditionalFormatting sqref="H245:O262">
    <cfRule type="expression" dxfId="5" priority="8">
      <formula>MOD(ROW(),2)=0</formula>
    </cfRule>
  </conditionalFormatting>
  <conditionalFormatting sqref="H271:O295 H321:O324 H358:O360 H299:O317">
    <cfRule type="expression" dxfId="4" priority="7">
      <formula>MOD(ROW(),2)=0</formula>
    </cfRule>
  </conditionalFormatting>
  <conditionalFormatting sqref="H354:O354 H356:O356">
    <cfRule type="expression" dxfId="3" priority="6">
      <formula>MOD(ROW(),2)=0</formula>
    </cfRule>
  </conditionalFormatting>
  <conditionalFormatting sqref="H105:O106">
    <cfRule type="expression" dxfId="2" priority="3">
      <formula>MOD(ROW(),2)=0</formula>
    </cfRule>
  </conditionalFormatting>
  <conditionalFormatting sqref="F125:G125">
    <cfRule type="expression" dxfId="1" priority="2">
      <formula>MOD(ROW(),2)=0</formula>
    </cfRule>
  </conditionalFormatting>
  <conditionalFormatting sqref="H125:O125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486</v>
      </c>
      <c r="B1" s="39" t="s">
        <v>487</v>
      </c>
      <c r="C1" s="39" t="s">
        <v>488</v>
      </c>
      <c r="D1" s="39" t="s">
        <v>489</v>
      </c>
      <c r="E1" s="39"/>
    </row>
    <row r="2" spans="1:5">
      <c r="A2" s="41" t="s">
        <v>493</v>
      </c>
      <c r="B2" s="42" t="s">
        <v>492</v>
      </c>
      <c r="C2" s="39">
        <v>1</v>
      </c>
      <c r="D2" s="39" t="s">
        <v>490</v>
      </c>
      <c r="E2" s="39"/>
    </row>
    <row r="3" spans="1:5">
      <c r="A3" s="41" t="s">
        <v>496</v>
      </c>
      <c r="B3" s="41" t="s">
        <v>495</v>
      </c>
      <c r="C3" s="39">
        <v>0</v>
      </c>
      <c r="D3" s="39" t="s">
        <v>490</v>
      </c>
    </row>
    <row r="4" spans="1:5">
      <c r="A4" s="41" t="s">
        <v>499</v>
      </c>
      <c r="B4" s="42" t="s">
        <v>498</v>
      </c>
      <c r="C4" s="39">
        <v>1</v>
      </c>
      <c r="D4" s="39" t="s">
        <v>490</v>
      </c>
    </row>
    <row r="5" spans="1:5">
      <c r="A5" s="41" t="s">
        <v>500</v>
      </c>
      <c r="B5" s="43" t="s">
        <v>501</v>
      </c>
      <c r="C5" s="39">
        <v>1</v>
      </c>
      <c r="D5" s="39" t="s">
        <v>490</v>
      </c>
    </row>
    <row r="6" spans="1:5">
      <c r="A6" s="44" t="s">
        <v>502</v>
      </c>
      <c r="B6" s="43" t="s">
        <v>503</v>
      </c>
      <c r="C6" s="39">
        <v>1</v>
      </c>
      <c r="D6" s="39" t="s">
        <v>490</v>
      </c>
    </row>
    <row r="7" spans="1:5">
      <c r="A7" s="41" t="s">
        <v>504</v>
      </c>
      <c r="B7" s="42" t="s">
        <v>505</v>
      </c>
      <c r="C7" s="39">
        <v>1</v>
      </c>
      <c r="D7" s="39" t="s">
        <v>490</v>
      </c>
    </row>
    <row r="8" spans="1:5">
      <c r="A8" s="41" t="s">
        <v>507</v>
      </c>
      <c r="B8" s="41" t="s">
        <v>506</v>
      </c>
      <c r="C8" s="39">
        <v>1</v>
      </c>
      <c r="D8" s="39" t="s">
        <v>490</v>
      </c>
    </row>
    <row r="9" spans="1:5">
      <c r="A9" s="41" t="s">
        <v>509</v>
      </c>
      <c r="B9" s="41" t="s">
        <v>510</v>
      </c>
      <c r="C9" s="39">
        <v>1</v>
      </c>
      <c r="D9" s="39" t="s">
        <v>490</v>
      </c>
    </row>
    <row r="10" spans="1:5">
      <c r="A10" s="44" t="s">
        <v>511</v>
      </c>
      <c r="B10" s="41" t="s">
        <v>137</v>
      </c>
      <c r="C10" s="39">
        <v>1</v>
      </c>
      <c r="D10" s="39" t="s">
        <v>490</v>
      </c>
    </row>
    <row r="11" spans="1:5">
      <c r="A11" s="41" t="s">
        <v>512</v>
      </c>
      <c r="B11" s="41" t="s">
        <v>161</v>
      </c>
      <c r="C11" s="39">
        <v>1</v>
      </c>
      <c r="D11" s="39" t="s">
        <v>490</v>
      </c>
    </row>
    <row r="12" spans="1:5">
      <c r="A12" s="44" t="s">
        <v>513</v>
      </c>
      <c r="B12" s="43" t="s">
        <v>514</v>
      </c>
      <c r="C12" s="39">
        <v>1</v>
      </c>
      <c r="D12" s="39" t="s">
        <v>490</v>
      </c>
    </row>
    <row r="13" spans="1:5">
      <c r="A13" s="44" t="s">
        <v>515</v>
      </c>
      <c r="B13" s="41" t="s">
        <v>516</v>
      </c>
      <c r="C13" s="39">
        <v>1</v>
      </c>
      <c r="D13" s="39" t="s">
        <v>490</v>
      </c>
    </row>
    <row r="14" spans="1:5">
      <c r="A14" s="46" t="s">
        <v>517</v>
      </c>
      <c r="B14" s="46" t="s">
        <v>518</v>
      </c>
      <c r="C14" s="39">
        <v>1</v>
      </c>
      <c r="D14" s="39" t="s">
        <v>490</v>
      </c>
    </row>
    <row r="15" spans="1:5">
      <c r="A15" s="46" t="s">
        <v>519</v>
      </c>
      <c r="B15" s="46" t="s">
        <v>519</v>
      </c>
      <c r="C15" s="39">
        <v>1</v>
      </c>
      <c r="D15" s="39" t="s">
        <v>490</v>
      </c>
    </row>
    <row r="16" spans="1:5">
      <c r="A16" s="43" t="s">
        <v>520</v>
      </c>
      <c r="B16" s="43" t="s">
        <v>521</v>
      </c>
      <c r="C16" s="39">
        <v>1</v>
      </c>
      <c r="D16" s="39" t="s">
        <v>490</v>
      </c>
    </row>
    <row r="17" spans="1:4">
      <c r="A17" s="46" t="s">
        <v>522</v>
      </c>
      <c r="B17" s="47" t="s">
        <v>518</v>
      </c>
      <c r="C17" s="39">
        <v>1</v>
      </c>
      <c r="D17" s="39" t="s">
        <v>490</v>
      </c>
    </row>
    <row r="18" spans="1:4">
      <c r="A18" s="46" t="s">
        <v>524</v>
      </c>
      <c r="B18" s="43" t="s">
        <v>523</v>
      </c>
      <c r="C18" s="39">
        <v>1</v>
      </c>
      <c r="D18" s="39" t="s">
        <v>490</v>
      </c>
    </row>
    <row r="19" spans="1:4">
      <c r="A19" s="48" t="s">
        <v>526</v>
      </c>
      <c r="B19" s="43" t="s">
        <v>525</v>
      </c>
      <c r="C19" s="45">
        <v>1</v>
      </c>
      <c r="D19" s="39" t="s">
        <v>490</v>
      </c>
    </row>
    <row r="20" spans="1:4">
      <c r="A20" s="43" t="s">
        <v>527</v>
      </c>
      <c r="B20" s="43" t="s">
        <v>525</v>
      </c>
      <c r="C20" s="45">
        <v>1</v>
      </c>
      <c r="D20" s="39" t="s">
        <v>490</v>
      </c>
    </row>
    <row r="21" spans="1:4">
      <c r="A21" s="46" t="s">
        <v>528</v>
      </c>
      <c r="B21" s="49" t="s">
        <v>525</v>
      </c>
      <c r="C21" s="45">
        <v>1</v>
      </c>
      <c r="D21" s="39" t="s">
        <v>490</v>
      </c>
    </row>
    <row r="22" spans="1:4">
      <c r="A22" s="46" t="s">
        <v>530</v>
      </c>
      <c r="B22" s="49" t="s">
        <v>529</v>
      </c>
      <c r="C22" s="45">
        <v>1</v>
      </c>
      <c r="D22" s="39" t="s">
        <v>490</v>
      </c>
    </row>
    <row r="23" spans="1:4">
      <c r="A23" s="43" t="s">
        <v>531</v>
      </c>
      <c r="B23" s="49" t="s">
        <v>529</v>
      </c>
      <c r="C23" s="45">
        <v>1</v>
      </c>
      <c r="D23" s="39" t="s">
        <v>490</v>
      </c>
    </row>
    <row r="24" spans="1:4">
      <c r="A24" s="41" t="s">
        <v>532</v>
      </c>
      <c r="B24" s="41" t="s">
        <v>532</v>
      </c>
      <c r="C24" s="45">
        <v>1</v>
      </c>
      <c r="D24" s="39" t="s">
        <v>490</v>
      </c>
    </row>
    <row r="25" spans="1:4">
      <c r="A25" s="41"/>
      <c r="B25" s="49"/>
      <c r="C25" s="45"/>
      <c r="D25" s="39"/>
    </row>
    <row r="26" spans="1:4">
      <c r="A26" s="44"/>
      <c r="B26" s="49"/>
      <c r="C26" s="45"/>
      <c r="D26" s="39"/>
    </row>
    <row r="27" spans="1:4">
      <c r="A27" s="44"/>
      <c r="B27" s="49"/>
      <c r="C27" s="45"/>
      <c r="D27" s="39"/>
    </row>
    <row r="28" spans="1:4">
      <c r="A28" s="44"/>
      <c r="B28" s="49"/>
      <c r="C28" s="45"/>
      <c r="D28" s="39"/>
    </row>
    <row r="29" spans="1:4">
      <c r="A29" s="49"/>
      <c r="B29" s="49"/>
      <c r="C29" s="45"/>
      <c r="D29" s="39"/>
    </row>
    <row r="30" spans="1:4">
      <c r="A30" s="46"/>
      <c r="B30" s="49"/>
      <c r="C30" s="45"/>
      <c r="D30" s="39"/>
    </row>
    <row r="31" spans="1:4">
      <c r="A31" s="44"/>
      <c r="B31" s="49"/>
      <c r="C31" s="45"/>
      <c r="D31" s="39"/>
    </row>
    <row r="32" spans="1:4">
      <c r="A32" s="44"/>
      <c r="B32" s="49"/>
      <c r="C32" s="45"/>
      <c r="D32" s="39"/>
    </row>
    <row r="33" spans="1:4">
      <c r="A33" s="44"/>
      <c r="B33" s="49"/>
      <c r="C33" s="45"/>
      <c r="D33" s="39"/>
    </row>
    <row r="34" spans="1:4">
      <c r="A34" s="44"/>
      <c r="B34" s="49"/>
      <c r="C34" s="45"/>
      <c r="D34" s="39"/>
    </row>
    <row r="35" spans="1:4">
      <c r="A35" s="44"/>
      <c r="B35" s="49"/>
      <c r="C35" s="45"/>
      <c r="D35" s="39"/>
    </row>
    <row r="36" spans="1:4">
      <c r="A36" s="41"/>
      <c r="B36" s="49"/>
      <c r="C36" s="45"/>
      <c r="D36" s="39"/>
    </row>
    <row r="37" spans="1:4">
      <c r="A37" s="41"/>
      <c r="B37" s="41"/>
      <c r="C37" s="45"/>
      <c r="D37" s="39"/>
    </row>
    <row r="38" spans="1:4">
      <c r="A38" s="41"/>
      <c r="B38" s="41"/>
      <c r="C38" s="45"/>
      <c r="D38" s="39"/>
    </row>
    <row r="39" spans="1:4">
      <c r="A39" s="41"/>
      <c r="B39" s="49"/>
      <c r="C39" s="45"/>
      <c r="D39" s="39"/>
    </row>
    <row r="40" spans="1:4">
      <c r="A40" s="41"/>
      <c r="B40" s="49"/>
      <c r="C40" s="45"/>
      <c r="D40" s="39"/>
    </row>
    <row r="41" spans="1:4">
      <c r="A41" s="41"/>
      <c r="B41" s="49"/>
      <c r="C41" s="45"/>
      <c r="D41" s="39"/>
    </row>
    <row r="42" spans="1:4">
      <c r="A42" s="49"/>
      <c r="B42" s="49"/>
      <c r="C42" s="45"/>
      <c r="D42" s="39"/>
    </row>
    <row r="43" spans="1:4">
      <c r="A43" s="41"/>
      <c r="B43" s="49"/>
      <c r="C43" s="45"/>
      <c r="D43" s="39"/>
    </row>
    <row r="44" spans="1:4">
      <c r="A44" s="41"/>
      <c r="B44" s="49"/>
      <c r="C44" s="45"/>
      <c r="D44" s="39"/>
    </row>
    <row r="45" spans="1:4">
      <c r="A45" s="41"/>
      <c r="B45" s="49"/>
      <c r="C45" s="45"/>
      <c r="D45" s="39"/>
    </row>
    <row r="46" spans="1:4">
      <c r="A46" s="49"/>
      <c r="B46" s="49"/>
      <c r="C46" s="45"/>
      <c r="D46" s="39"/>
    </row>
    <row r="47" spans="1:4">
      <c r="A47" s="49"/>
      <c r="B47" s="49"/>
      <c r="C47" s="45"/>
      <c r="D47" s="39"/>
    </row>
    <row r="48" spans="1:4">
      <c r="A48" s="49"/>
      <c r="B48" s="49"/>
    </row>
    <row r="49" spans="1:2">
      <c r="A49" s="49"/>
      <c r="B49" s="49"/>
    </row>
    <row r="50" spans="1:2">
      <c r="A50" s="49"/>
      <c r="B50" s="49"/>
    </row>
    <row r="51" spans="1:2">
      <c r="A51" s="49"/>
      <c r="B51" s="49"/>
    </row>
    <row r="52" spans="1:2">
      <c r="A52" s="49"/>
      <c r="B52" s="49"/>
    </row>
    <row r="53" spans="1:2">
      <c r="A53" s="49"/>
      <c r="B53" s="49"/>
    </row>
    <row r="54" spans="1:2">
      <c r="A54" s="49"/>
      <c r="B54" s="49"/>
    </row>
    <row r="55" spans="1:2">
      <c r="A55" s="49"/>
      <c r="B55" s="49"/>
    </row>
    <row r="56" spans="1:2">
      <c r="A56" s="49"/>
      <c r="B56" s="49"/>
    </row>
    <row r="57" spans="1:2">
      <c r="A57" s="49"/>
      <c r="B57" s="49"/>
    </row>
    <row r="58" spans="1:2">
      <c r="A58" s="49"/>
      <c r="B58" s="49"/>
    </row>
    <row r="59" spans="1:2">
      <c r="A59" s="49"/>
      <c r="B59" s="49"/>
    </row>
    <row r="60" spans="1:2">
      <c r="A60" s="49"/>
      <c r="B60" s="49"/>
    </row>
    <row r="61" spans="1:2">
      <c r="A61" s="49"/>
      <c r="B61" s="49"/>
    </row>
    <row r="62" spans="1:2">
      <c r="A62" s="49"/>
      <c r="B62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/>
  </sheetViews>
  <sheetFormatPr defaultRowHeight="12.75"/>
  <cols>
    <col min="1" max="4" width="25.7109375" customWidth="1"/>
  </cols>
  <sheetData>
    <row r="1" spans="1:8">
      <c r="A1" t="s">
        <v>374</v>
      </c>
    </row>
    <row r="3" spans="1:8">
      <c r="A3" t="s">
        <v>375</v>
      </c>
    </row>
    <row r="5" spans="1:8">
      <c r="G5">
        <v>92810316</v>
      </c>
      <c r="H5">
        <v>89898467</v>
      </c>
    </row>
    <row r="6" spans="1:8">
      <c r="A6" t="s">
        <v>376</v>
      </c>
      <c r="E6">
        <v>2018</v>
      </c>
      <c r="F6">
        <v>2017</v>
      </c>
    </row>
    <row r="8" spans="1:8">
      <c r="A8" t="s">
        <v>377</v>
      </c>
      <c r="B8" t="s">
        <v>80</v>
      </c>
      <c r="C8" t="s">
        <v>80</v>
      </c>
      <c r="D8" t="s">
        <v>116</v>
      </c>
    </row>
    <row r="9" spans="1:8">
      <c r="D9" t="s">
        <v>116</v>
      </c>
      <c r="G9">
        <v>15860073</v>
      </c>
      <c r="H9">
        <v>18502209</v>
      </c>
    </row>
    <row r="10" spans="1:8">
      <c r="A10" t="s">
        <v>378</v>
      </c>
      <c r="B10" t="s">
        <v>117</v>
      </c>
      <c r="C10" t="s">
        <v>117</v>
      </c>
      <c r="D10" t="s">
        <v>116</v>
      </c>
      <c r="E10">
        <v>217025278</v>
      </c>
      <c r="F10">
        <v>569734496</v>
      </c>
    </row>
    <row r="11" spans="1:8">
      <c r="D11" t="s">
        <v>116</v>
      </c>
      <c r="G11">
        <v>4293608</v>
      </c>
      <c r="H11">
        <v>360014</v>
      </c>
    </row>
    <row r="12" spans="1:8">
      <c r="A12" t="s">
        <v>379</v>
      </c>
      <c r="B12" t="s">
        <v>118</v>
      </c>
      <c r="C12" t="s">
        <v>118</v>
      </c>
      <c r="D12" t="s">
        <v>116</v>
      </c>
      <c r="E12">
        <v>169412999</v>
      </c>
      <c r="F12">
        <v>152538054</v>
      </c>
    </row>
    <row r="13" spans="1:8">
      <c r="D13" t="s">
        <v>116</v>
      </c>
      <c r="G13">
        <v>16174041</v>
      </c>
      <c r="H13">
        <v>14660864</v>
      </c>
    </row>
    <row r="14" spans="1:8">
      <c r="A14" t="s">
        <v>380</v>
      </c>
      <c r="B14" t="s">
        <v>352</v>
      </c>
      <c r="C14" t="s">
        <v>137</v>
      </c>
      <c r="D14" t="s">
        <v>116</v>
      </c>
      <c r="E14">
        <v>213537799</v>
      </c>
      <c r="F14">
        <v>231121788</v>
      </c>
    </row>
    <row r="15" spans="1:8">
      <c r="D15" t="s">
        <v>116</v>
      </c>
      <c r="G15">
        <v>28526147</v>
      </c>
      <c r="H15">
        <v>28028132</v>
      </c>
    </row>
    <row r="16" spans="1:8">
      <c r="A16" t="s">
        <v>381</v>
      </c>
      <c r="B16" t="s">
        <v>126</v>
      </c>
      <c r="C16" t="s">
        <v>126</v>
      </c>
      <c r="D16" t="s">
        <v>116</v>
      </c>
      <c r="E16">
        <v>225281599</v>
      </c>
      <c r="F16">
        <v>216765583</v>
      </c>
    </row>
    <row r="17" spans="1:8">
      <c r="D17" t="s">
        <v>116</v>
      </c>
      <c r="H17">
        <v>78000000</v>
      </c>
    </row>
    <row r="18" spans="1:8">
      <c r="A18" t="s">
        <v>382</v>
      </c>
      <c r="B18" t="s">
        <v>134</v>
      </c>
      <c r="C18" t="s">
        <v>134</v>
      </c>
      <c r="D18" t="s">
        <v>116</v>
      </c>
      <c r="E18">
        <v>25672579</v>
      </c>
      <c r="F18">
        <v>14403902</v>
      </c>
    </row>
    <row r="19" spans="1:8">
      <c r="D19" t="s">
        <v>116</v>
      </c>
      <c r="G19">
        <v>11496734</v>
      </c>
      <c r="H19">
        <v>14197321</v>
      </c>
    </row>
    <row r="20" spans="1:8">
      <c r="A20" t="s">
        <v>383</v>
      </c>
      <c r="B20" t="s">
        <v>115</v>
      </c>
      <c r="C20" t="s">
        <v>115</v>
      </c>
      <c r="D20" t="s">
        <v>116</v>
      </c>
      <c r="E20">
        <v>850930254</v>
      </c>
      <c r="F20">
        <v>1184563823</v>
      </c>
    </row>
    <row r="21" spans="1:8">
      <c r="D21" t="s">
        <v>116</v>
      </c>
      <c r="G21">
        <v>169160919</v>
      </c>
      <c r="H21">
        <v>243647007</v>
      </c>
    </row>
    <row r="22" spans="1:8">
      <c r="A22" t="s">
        <v>384</v>
      </c>
      <c r="B22" t="s">
        <v>385</v>
      </c>
      <c r="C22" t="s">
        <v>84</v>
      </c>
      <c r="D22" t="s">
        <v>80</v>
      </c>
    </row>
    <row r="23" spans="1:8">
      <c r="D23" t="s">
        <v>116</v>
      </c>
      <c r="G23">
        <v>54521489</v>
      </c>
      <c r="H23">
        <v>58888644</v>
      </c>
    </row>
    <row r="24" spans="1:8">
      <c r="A24" t="s">
        <v>386</v>
      </c>
      <c r="B24" t="s">
        <v>81</v>
      </c>
      <c r="C24" t="s">
        <v>81</v>
      </c>
      <c r="D24" t="s">
        <v>80</v>
      </c>
      <c r="E24">
        <v>340910332</v>
      </c>
      <c r="F24">
        <v>317600833</v>
      </c>
    </row>
    <row r="25" spans="1:8">
      <c r="D25" t="s">
        <v>116</v>
      </c>
      <c r="G25">
        <v>223682408</v>
      </c>
      <c r="H25">
        <v>302535651</v>
      </c>
    </row>
    <row r="26" spans="1:8">
      <c r="A26" t="s">
        <v>387</v>
      </c>
      <c r="B26" t="s">
        <v>385</v>
      </c>
      <c r="C26" t="s">
        <v>84</v>
      </c>
      <c r="D26" t="s">
        <v>116</v>
      </c>
      <c r="E26">
        <v>838887032</v>
      </c>
      <c r="F26">
        <v>790833278</v>
      </c>
    </row>
    <row r="27" spans="1:8">
      <c r="D27" t="s">
        <v>116</v>
      </c>
    </row>
    <row r="28" spans="1:8">
      <c r="A28" t="s">
        <v>388</v>
      </c>
      <c r="B28" t="s">
        <v>82</v>
      </c>
      <c r="C28" t="s">
        <v>82</v>
      </c>
      <c r="D28" t="s">
        <v>80</v>
      </c>
      <c r="E28">
        <v>18156423</v>
      </c>
      <c r="F28">
        <v>35828403</v>
      </c>
    </row>
    <row r="29" spans="1:8">
      <c r="D29" t="s">
        <v>116</v>
      </c>
    </row>
    <row r="30" spans="1:8">
      <c r="A30" t="s">
        <v>389</v>
      </c>
      <c r="B30" t="s">
        <v>385</v>
      </c>
      <c r="C30" t="s">
        <v>84</v>
      </c>
      <c r="D30" t="s">
        <v>80</v>
      </c>
      <c r="E30">
        <v>1197953787</v>
      </c>
      <c r="F30">
        <v>1144262514</v>
      </c>
    </row>
    <row r="31" spans="1:8">
      <c r="D31" t="s">
        <v>116</v>
      </c>
    </row>
    <row r="32" spans="1:8">
      <c r="A32" t="s">
        <v>390</v>
      </c>
      <c r="B32" t="s">
        <v>89</v>
      </c>
      <c r="C32" t="s">
        <v>89</v>
      </c>
      <c r="D32" t="s">
        <v>80</v>
      </c>
      <c r="E32">
        <v>-699480021</v>
      </c>
      <c r="F32">
        <v>-651783184</v>
      </c>
    </row>
    <row r="33" spans="1:8">
      <c r="D33" t="s">
        <v>116</v>
      </c>
      <c r="G33">
        <v>15559717</v>
      </c>
      <c r="H33">
        <v>16816879</v>
      </c>
    </row>
    <row r="34" spans="1:8">
      <c r="D34" t="s">
        <v>116</v>
      </c>
    </row>
    <row r="35" spans="1:8">
      <c r="A35" t="s">
        <v>391</v>
      </c>
      <c r="B35" t="s">
        <v>385</v>
      </c>
      <c r="C35" t="s">
        <v>84</v>
      </c>
      <c r="D35" t="s">
        <v>80</v>
      </c>
      <c r="E35">
        <v>498473766</v>
      </c>
      <c r="F35">
        <v>492479330</v>
      </c>
    </row>
    <row r="36" spans="1:8">
      <c r="D36" t="s">
        <v>80</v>
      </c>
      <c r="G36">
        <v>745324144</v>
      </c>
      <c r="H36">
        <v>723510672</v>
      </c>
    </row>
    <row r="37" spans="1:8">
      <c r="A37" t="s">
        <v>392</v>
      </c>
      <c r="B37" t="s">
        <v>113</v>
      </c>
      <c r="C37" t="s">
        <v>113</v>
      </c>
      <c r="D37" t="s">
        <v>80</v>
      </c>
    </row>
    <row r="38" spans="1:8">
      <c r="D38" t="s">
        <v>80</v>
      </c>
      <c r="G38">
        <v>1102468137</v>
      </c>
      <c r="H38">
        <v>1301997327</v>
      </c>
    </row>
    <row r="39" spans="1:8">
      <c r="A39" t="s">
        <v>393</v>
      </c>
      <c r="B39" t="s">
        <v>393</v>
      </c>
      <c r="C39" t="s">
        <v>91</v>
      </c>
      <c r="D39" t="s">
        <v>80</v>
      </c>
      <c r="E39">
        <v>307365845</v>
      </c>
      <c r="F39">
        <v>307365845</v>
      </c>
    </row>
    <row r="40" spans="1:8">
      <c r="D40" t="s">
        <v>80</v>
      </c>
    </row>
    <row r="41" spans="1:8">
      <c r="A41" t="s">
        <v>394</v>
      </c>
      <c r="B41" t="s">
        <v>103</v>
      </c>
      <c r="C41" t="s">
        <v>103</v>
      </c>
      <c r="D41" t="s">
        <v>80</v>
      </c>
      <c r="E41">
        <v>137979082</v>
      </c>
      <c r="F41">
        <v>57782418</v>
      </c>
    </row>
    <row r="42" spans="1:8">
      <c r="D42" t="s">
        <v>80</v>
      </c>
      <c r="G42">
        <v>74549</v>
      </c>
      <c r="H42">
        <v>6626379</v>
      </c>
    </row>
    <row r="43" spans="1:8">
      <c r="A43" t="s">
        <v>395</v>
      </c>
      <c r="B43" t="s">
        <v>396</v>
      </c>
      <c r="C43" t="s">
        <v>92</v>
      </c>
      <c r="D43" t="s">
        <v>80</v>
      </c>
      <c r="E43">
        <v>269675000</v>
      </c>
      <c r="F43">
        <v>288975000</v>
      </c>
    </row>
    <row r="44" spans="1:8">
      <c r="D44" t="s">
        <v>80</v>
      </c>
      <c r="H44">
        <v>-78026</v>
      </c>
    </row>
    <row r="45" spans="1:8">
      <c r="A45" t="s">
        <v>397</v>
      </c>
      <c r="B45" t="s">
        <v>398</v>
      </c>
      <c r="C45" t="s">
        <v>137</v>
      </c>
      <c r="D45" t="s">
        <v>116</v>
      </c>
      <c r="E45">
        <v>21010121</v>
      </c>
      <c r="F45">
        <v>20887496</v>
      </c>
    </row>
    <row r="46" spans="1:8">
      <c r="D46" t="s">
        <v>80</v>
      </c>
      <c r="G46">
        <v>-1674887</v>
      </c>
      <c r="H46">
        <v>645030</v>
      </c>
    </row>
    <row r="47" spans="1:8">
      <c r="A47" t="s">
        <v>399</v>
      </c>
      <c r="B47" t="s">
        <v>140</v>
      </c>
      <c r="C47" t="s">
        <v>140</v>
      </c>
      <c r="D47" t="s">
        <v>80</v>
      </c>
      <c r="E47">
        <v>736030048</v>
      </c>
      <c r="F47">
        <v>675010759</v>
      </c>
    </row>
    <row r="48" spans="1:8">
      <c r="D48" t="s">
        <v>80</v>
      </c>
      <c r="G48">
        <v>1861751660</v>
      </c>
      <c r="H48">
        <v>2049518261</v>
      </c>
    </row>
    <row r="49" spans="1:6">
      <c r="A49" t="s">
        <v>400</v>
      </c>
      <c r="D49" t="s">
        <v>80</v>
      </c>
      <c r="E49">
        <v>2085434068</v>
      </c>
      <c r="F49">
        <v>2352053912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/>
  </sheetViews>
  <sheetFormatPr defaultRowHeight="12.75"/>
  <cols>
    <col min="1" max="4" width="25.7109375" customWidth="1"/>
  </cols>
  <sheetData>
    <row r="1" spans="1:10">
      <c r="A1" t="s">
        <v>401</v>
      </c>
      <c r="H1" t="s">
        <v>401</v>
      </c>
    </row>
    <row r="2" spans="1:10">
      <c r="A2" t="s">
        <v>375</v>
      </c>
      <c r="H2" t="s">
        <v>375</v>
      </c>
    </row>
    <row r="3" spans="1:10">
      <c r="E3">
        <v>2018</v>
      </c>
      <c r="F3">
        <v>2017</v>
      </c>
      <c r="G3">
        <v>2016</v>
      </c>
      <c r="I3">
        <v>2018</v>
      </c>
      <c r="J3">
        <v>2017</v>
      </c>
    </row>
    <row r="4" spans="1:10">
      <c r="A4" t="s">
        <v>402</v>
      </c>
      <c r="B4" t="s">
        <v>403</v>
      </c>
      <c r="C4" t="s">
        <v>26</v>
      </c>
      <c r="D4" t="s">
        <v>404</v>
      </c>
      <c r="E4">
        <v>1834063697</v>
      </c>
      <c r="F4">
        <v>1794872578</v>
      </c>
      <c r="G4">
        <v>1678924756</v>
      </c>
      <c r="H4" t="s">
        <v>405</v>
      </c>
    </row>
    <row r="5" spans="1:10">
      <c r="A5" t="s">
        <v>406</v>
      </c>
      <c r="B5" t="s">
        <v>27</v>
      </c>
      <c r="C5" t="s">
        <v>27</v>
      </c>
      <c r="D5" t="s">
        <v>404</v>
      </c>
      <c r="E5">
        <v>1143597005</v>
      </c>
      <c r="F5">
        <v>1100344312</v>
      </c>
      <c r="G5">
        <v>1010472512</v>
      </c>
      <c r="H5" t="s">
        <v>407</v>
      </c>
      <c r="I5">
        <v>437883097</v>
      </c>
      <c r="J5">
        <v>406791922</v>
      </c>
    </row>
    <row r="6" spans="1:10">
      <c r="A6" t="s">
        <v>408</v>
      </c>
      <c r="B6" t="s">
        <v>409</v>
      </c>
      <c r="C6" t="s">
        <v>32</v>
      </c>
      <c r="D6" t="s">
        <v>404</v>
      </c>
      <c r="E6">
        <v>690466692</v>
      </c>
      <c r="F6">
        <v>694528266</v>
      </c>
      <c r="G6">
        <v>668452244</v>
      </c>
      <c r="H6" t="s">
        <v>410</v>
      </c>
    </row>
    <row r="7" spans="1:10">
      <c r="A7" t="s">
        <v>411</v>
      </c>
      <c r="B7" t="s">
        <v>58</v>
      </c>
      <c r="C7" t="s">
        <v>58</v>
      </c>
      <c r="D7" t="s">
        <v>404</v>
      </c>
      <c r="H7" t="s">
        <v>412</v>
      </c>
      <c r="I7">
        <v>102186814</v>
      </c>
      <c r="J7">
        <v>99570908</v>
      </c>
    </row>
    <row r="8" spans="1:10">
      <c r="A8" t="s">
        <v>413</v>
      </c>
      <c r="B8" t="s">
        <v>37</v>
      </c>
      <c r="C8" t="s">
        <v>37</v>
      </c>
      <c r="D8" t="s">
        <v>404</v>
      </c>
      <c r="E8">
        <v>-107134862</v>
      </c>
      <c r="F8">
        <v>-99726438</v>
      </c>
      <c r="G8">
        <v>94238032</v>
      </c>
      <c r="H8" t="s">
        <v>414</v>
      </c>
      <c r="I8">
        <v>-577200</v>
      </c>
      <c r="J8">
        <v>-188150</v>
      </c>
    </row>
    <row r="9" spans="1:10">
      <c r="A9" t="s">
        <v>415</v>
      </c>
      <c r="B9" t="s">
        <v>36</v>
      </c>
      <c r="C9" t="s">
        <v>36</v>
      </c>
      <c r="D9" t="s">
        <v>404</v>
      </c>
      <c r="E9">
        <v>75206283</v>
      </c>
      <c r="F9">
        <v>71443476</v>
      </c>
      <c r="G9">
        <v>62471277</v>
      </c>
      <c r="H9" t="s">
        <v>416</v>
      </c>
      <c r="I9">
        <v>108927</v>
      </c>
      <c r="J9">
        <v>299174</v>
      </c>
    </row>
    <row r="10" spans="1:10">
      <c r="A10" t="s">
        <v>417</v>
      </c>
      <c r="B10" t="s">
        <v>45</v>
      </c>
      <c r="C10" t="s">
        <v>45</v>
      </c>
      <c r="D10" t="s">
        <v>404</v>
      </c>
      <c r="E10">
        <v>182341145</v>
      </c>
      <c r="F10">
        <v>171169914</v>
      </c>
      <c r="G10">
        <v>156709309</v>
      </c>
      <c r="H10" t="s">
        <v>418</v>
      </c>
      <c r="I10">
        <v>-2538729</v>
      </c>
      <c r="J10">
        <v>-1309166</v>
      </c>
    </row>
    <row r="11" spans="1:10">
      <c r="A11" t="s">
        <v>419</v>
      </c>
      <c r="B11" t="s">
        <v>404</v>
      </c>
      <c r="C11" t="s">
        <v>26</v>
      </c>
      <c r="D11" t="s">
        <v>404</v>
      </c>
      <c r="E11">
        <v>508125547</v>
      </c>
      <c r="F11">
        <v>523358352</v>
      </c>
      <c r="G11">
        <v>511742935</v>
      </c>
      <c r="H11" t="s">
        <v>420</v>
      </c>
      <c r="I11">
        <v>532494</v>
      </c>
      <c r="J11">
        <v>375388</v>
      </c>
    </row>
    <row r="12" spans="1:10">
      <c r="A12" t="s">
        <v>421</v>
      </c>
      <c r="B12" t="s">
        <v>404</v>
      </c>
      <c r="C12" t="s">
        <v>26</v>
      </c>
      <c r="D12" t="s">
        <v>404</v>
      </c>
      <c r="H12" t="s">
        <v>422</v>
      </c>
      <c r="I12">
        <v>-4414739</v>
      </c>
      <c r="J12">
        <v>-14996179</v>
      </c>
    </row>
    <row r="13" spans="1:10">
      <c r="A13" t="s">
        <v>423</v>
      </c>
      <c r="B13" t="s">
        <v>54</v>
      </c>
      <c r="C13" t="s">
        <v>54</v>
      </c>
      <c r="D13" t="s">
        <v>404</v>
      </c>
      <c r="E13">
        <v>11262385</v>
      </c>
      <c r="F13">
        <v>9442387</v>
      </c>
      <c r="G13">
        <v>4787128</v>
      </c>
      <c r="H13" t="s">
        <v>424</v>
      </c>
    </row>
    <row r="14" spans="1:10">
      <c r="D14" t="s">
        <v>404</v>
      </c>
      <c r="I14">
        <v>18305981</v>
      </c>
      <c r="J14">
        <v>18376965</v>
      </c>
    </row>
    <row r="15" spans="1:10">
      <c r="D15" t="s">
        <v>404</v>
      </c>
      <c r="H15" t="s">
        <v>425</v>
      </c>
    </row>
    <row r="16" spans="1:10">
      <c r="A16" t="s">
        <v>426</v>
      </c>
      <c r="B16" t="s">
        <v>427</v>
      </c>
      <c r="C16" t="s">
        <v>33</v>
      </c>
      <c r="D16" t="s">
        <v>404</v>
      </c>
      <c r="E16">
        <v>2659015</v>
      </c>
      <c r="F16">
        <v>-1004035</v>
      </c>
      <c r="G16">
        <v>-5969290</v>
      </c>
    </row>
    <row r="17" spans="1:10">
      <c r="D17" t="s">
        <v>404</v>
      </c>
      <c r="H17" t="s">
        <v>428</v>
      </c>
    </row>
    <row r="18" spans="1:10">
      <c r="A18" t="s">
        <v>429</v>
      </c>
      <c r="B18" t="s">
        <v>56</v>
      </c>
      <c r="C18" t="s">
        <v>56</v>
      </c>
      <c r="D18" t="s">
        <v>404</v>
      </c>
      <c r="E18">
        <v>13921400</v>
      </c>
      <c r="F18">
        <v>8438352</v>
      </c>
      <c r="G18">
        <v>-1182162</v>
      </c>
    </row>
    <row r="19" spans="1:10">
      <c r="D19" t="s">
        <v>404</v>
      </c>
      <c r="H19" t="s">
        <v>430</v>
      </c>
      <c r="I19">
        <v>17583989</v>
      </c>
      <c r="J19">
        <v>-19530043</v>
      </c>
    </row>
    <row r="20" spans="1:10">
      <c r="A20" t="s">
        <v>431</v>
      </c>
      <c r="B20" t="s">
        <v>61</v>
      </c>
      <c r="C20" t="s">
        <v>61</v>
      </c>
      <c r="D20" t="s">
        <v>404</v>
      </c>
      <c r="E20">
        <v>522046947</v>
      </c>
      <c r="F20">
        <v>531796704</v>
      </c>
      <c r="G20">
        <v>510560773</v>
      </c>
    </row>
    <row r="21" spans="1:10">
      <c r="D21" t="s">
        <v>404</v>
      </c>
      <c r="H21" t="s">
        <v>432</v>
      </c>
      <c r="I21">
        <v>-8516016</v>
      </c>
      <c r="J21">
        <v>-27454146</v>
      </c>
    </row>
    <row r="22" spans="1:10">
      <c r="A22" t="s">
        <v>433</v>
      </c>
      <c r="B22" t="s">
        <v>62</v>
      </c>
      <c r="C22" t="s">
        <v>62</v>
      </c>
      <c r="D22" t="s">
        <v>404</v>
      </c>
      <c r="E22">
        <v>84163850</v>
      </c>
      <c r="F22">
        <v>125004782</v>
      </c>
      <c r="G22">
        <v>162969497</v>
      </c>
    </row>
    <row r="23" spans="1:10">
      <c r="D23" t="s">
        <v>404</v>
      </c>
      <c r="H23" t="s">
        <v>382</v>
      </c>
      <c r="I23">
        <v>-11268677</v>
      </c>
      <c r="J23">
        <v>16183673</v>
      </c>
    </row>
    <row r="24" spans="1:10">
      <c r="A24" t="s">
        <v>434</v>
      </c>
      <c r="B24" t="s">
        <v>70</v>
      </c>
      <c r="C24" t="s">
        <v>70</v>
      </c>
      <c r="D24" t="s">
        <v>404</v>
      </c>
      <c r="E24">
        <v>437883097</v>
      </c>
      <c r="F24">
        <v>406791922</v>
      </c>
      <c r="G24">
        <v>347591276</v>
      </c>
    </row>
    <row r="25" spans="1:10">
      <c r="D25" t="s">
        <v>404</v>
      </c>
      <c r="H25" t="s">
        <v>435</v>
      </c>
      <c r="I25">
        <v>2911849</v>
      </c>
      <c r="J25">
        <v>9934837</v>
      </c>
    </row>
    <row r="26" spans="1:10">
      <c r="A26" t="s">
        <v>436</v>
      </c>
      <c r="D26" t="s">
        <v>404</v>
      </c>
    </row>
    <row r="27" spans="1:10">
      <c r="D27" t="s">
        <v>404</v>
      </c>
      <c r="H27" t="s">
        <v>437</v>
      </c>
      <c r="I27">
        <v>220856</v>
      </c>
      <c r="J27">
        <v>12947597</v>
      </c>
    </row>
    <row r="28" spans="1:10">
      <c r="A28" t="s">
        <v>438</v>
      </c>
      <c r="D28" t="s">
        <v>404</v>
      </c>
      <c r="E28">
        <v>164</v>
      </c>
      <c r="F28">
        <v>142</v>
      </c>
      <c r="G28">
        <v>121</v>
      </c>
    </row>
    <row r="29" spans="1:10">
      <c r="D29" t="s">
        <v>404</v>
      </c>
      <c r="H29" t="s">
        <v>439</v>
      </c>
      <c r="I29">
        <v>552418646</v>
      </c>
      <c r="J29">
        <v>501002780</v>
      </c>
    </row>
    <row r="30" spans="1:10">
      <c r="A30" t="s">
        <v>440</v>
      </c>
      <c r="D30" t="s">
        <v>404</v>
      </c>
      <c r="E30">
        <v>162</v>
      </c>
      <c r="F30">
        <v>141</v>
      </c>
      <c r="G30">
        <v>119</v>
      </c>
    </row>
    <row r="31" spans="1:10">
      <c r="D31" t="s">
        <v>404</v>
      </c>
      <c r="H31" t="s">
        <v>441</v>
      </c>
    </row>
    <row r="32" spans="1:10">
      <c r="A32" t="s">
        <v>442</v>
      </c>
      <c r="D32" t="s">
        <v>404</v>
      </c>
      <c r="E32">
        <v>440</v>
      </c>
      <c r="F32">
        <v>390</v>
      </c>
      <c r="G32">
        <v>355</v>
      </c>
    </row>
    <row r="33" spans="1:10">
      <c r="D33" t="s">
        <v>404</v>
      </c>
      <c r="H33" t="s">
        <v>443</v>
      </c>
    </row>
    <row r="34" spans="1:10">
      <c r="D34" t="s">
        <v>404</v>
      </c>
      <c r="H34" t="s">
        <v>444</v>
      </c>
      <c r="I34">
        <v>55248551</v>
      </c>
      <c r="J34">
        <v>30207523</v>
      </c>
    </row>
    <row r="35" spans="1:10">
      <c r="A35" t="s">
        <v>401</v>
      </c>
      <c r="D35" t="s">
        <v>404</v>
      </c>
    </row>
    <row r="36" spans="1:10">
      <c r="D36" t="s">
        <v>404</v>
      </c>
      <c r="H36" t="s">
        <v>445</v>
      </c>
      <c r="I36">
        <v>181892136</v>
      </c>
      <c r="J36">
        <v>23100000</v>
      </c>
    </row>
    <row r="37" spans="1:10">
      <c r="D37" t="s">
        <v>404</v>
      </c>
    </row>
    <row r="38" spans="1:10">
      <c r="D38" t="s">
        <v>404</v>
      </c>
      <c r="H38" t="s">
        <v>446</v>
      </c>
      <c r="I38">
        <v>-332106362</v>
      </c>
      <c r="J38">
        <v>-29874960</v>
      </c>
    </row>
    <row r="39" spans="1:10">
      <c r="D39" t="s">
        <v>404</v>
      </c>
      <c r="E39">
        <v>2018</v>
      </c>
      <c r="F39">
        <v>2017</v>
      </c>
      <c r="G39">
        <v>2016</v>
      </c>
      <c r="H39" t="s">
        <v>447</v>
      </c>
      <c r="I39">
        <v>-85990570</v>
      </c>
      <c r="J39">
        <v>-104040919</v>
      </c>
    </row>
    <row r="40" spans="1:10">
      <c r="A40" t="s">
        <v>407</v>
      </c>
      <c r="B40" t="s">
        <v>70</v>
      </c>
      <c r="C40" t="s">
        <v>70</v>
      </c>
      <c r="D40" t="s">
        <v>404</v>
      </c>
      <c r="E40">
        <v>437883097</v>
      </c>
      <c r="F40">
        <v>406791922</v>
      </c>
      <c r="G40">
        <v>347591276</v>
      </c>
      <c r="H40" t="s">
        <v>448</v>
      </c>
      <c r="I40">
        <v>738093</v>
      </c>
      <c r="J40">
        <v>249757</v>
      </c>
    </row>
    <row r="41" spans="1:10">
      <c r="A41" t="s">
        <v>449</v>
      </c>
      <c r="B41" t="s">
        <v>450</v>
      </c>
      <c r="C41" t="s">
        <v>451</v>
      </c>
      <c r="D41" t="s">
        <v>404</v>
      </c>
      <c r="H41" t="s">
        <v>452</v>
      </c>
      <c r="I41">
        <v>-5603042</v>
      </c>
      <c r="J41">
        <v>2646029</v>
      </c>
    </row>
    <row r="42" spans="1:10">
      <c r="A42" t="s">
        <v>453</v>
      </c>
      <c r="B42" t="s">
        <v>59</v>
      </c>
      <c r="C42" t="s">
        <v>59</v>
      </c>
      <c r="D42" t="s">
        <v>404</v>
      </c>
      <c r="E42">
        <v>-2319917</v>
      </c>
      <c r="F42">
        <v>-3508029</v>
      </c>
      <c r="G42">
        <v>-2818090</v>
      </c>
      <c r="H42" t="s">
        <v>454</v>
      </c>
      <c r="I42">
        <v>-185821194</v>
      </c>
      <c r="J42">
        <v>-77712570</v>
      </c>
    </row>
    <row r="43" spans="1:10">
      <c r="A43" t="s">
        <v>455</v>
      </c>
      <c r="D43" t="s">
        <v>404</v>
      </c>
      <c r="E43">
        <v>98767</v>
      </c>
      <c r="F43">
        <v>1721933</v>
      </c>
      <c r="G43">
        <v>1105468</v>
      </c>
      <c r="H43" t="s">
        <v>456</v>
      </c>
    </row>
    <row r="44" spans="1:10">
      <c r="A44" t="s">
        <v>457</v>
      </c>
      <c r="D44" t="s">
        <v>404</v>
      </c>
      <c r="E44">
        <v>115059</v>
      </c>
      <c r="F44">
        <v>5903699</v>
      </c>
      <c r="G44">
        <v>3013951</v>
      </c>
      <c r="H44" t="s">
        <v>458</v>
      </c>
      <c r="I44">
        <v>-78000000</v>
      </c>
      <c r="J44">
        <v>-107625000</v>
      </c>
    </row>
    <row r="45" spans="1:10">
      <c r="A45" t="s">
        <v>459</v>
      </c>
      <c r="B45" t="s">
        <v>450</v>
      </c>
      <c r="C45" t="s">
        <v>451</v>
      </c>
      <c r="D45" t="s">
        <v>404</v>
      </c>
      <c r="E45">
        <v>-2106091</v>
      </c>
      <c r="F45">
        <v>11133661</v>
      </c>
      <c r="G45">
        <v>1301328</v>
      </c>
      <c r="H45" t="s">
        <v>460</v>
      </c>
      <c r="I45">
        <v>66837820</v>
      </c>
      <c r="J45">
        <v>47770467</v>
      </c>
    </row>
    <row r="46" spans="1:10">
      <c r="A46" t="s">
        <v>461</v>
      </c>
      <c r="B46" t="s">
        <v>54</v>
      </c>
      <c r="C46" t="s">
        <v>54</v>
      </c>
      <c r="D46" t="s">
        <v>404</v>
      </c>
      <c r="H46" t="s">
        <v>462</v>
      </c>
      <c r="I46">
        <v>-116566639</v>
      </c>
      <c r="J46">
        <v>-108815040</v>
      </c>
    </row>
    <row r="47" spans="1:10">
      <c r="D47" t="s">
        <v>404</v>
      </c>
      <c r="E47">
        <v>44903</v>
      </c>
      <c r="F47">
        <v>2668973</v>
      </c>
      <c r="G47">
        <v>1441798</v>
      </c>
    </row>
    <row r="48" spans="1:10">
      <c r="A48" t="s">
        <v>463</v>
      </c>
      <c r="B48" t="s">
        <v>451</v>
      </c>
      <c r="C48" t="s">
        <v>451</v>
      </c>
      <c r="D48" t="s">
        <v>404</v>
      </c>
    </row>
    <row r="49" spans="1:10">
      <c r="D49" t="s">
        <v>404</v>
      </c>
      <c r="H49" t="s">
        <v>464</v>
      </c>
      <c r="I49">
        <v>-591577851</v>
      </c>
      <c r="J49">
        <v>-231363216</v>
      </c>
    </row>
    <row r="50" spans="1:10">
      <c r="A50" t="s">
        <v>465</v>
      </c>
      <c r="B50" t="s">
        <v>450</v>
      </c>
      <c r="C50" t="s">
        <v>451</v>
      </c>
      <c r="D50" t="s">
        <v>404</v>
      </c>
      <c r="E50">
        <v>-2150994</v>
      </c>
      <c r="F50">
        <v>8464688</v>
      </c>
      <c r="G50">
        <v>-140469</v>
      </c>
    </row>
    <row r="51" spans="1:10">
      <c r="D51" t="s">
        <v>404</v>
      </c>
      <c r="H51" t="s">
        <v>466</v>
      </c>
      <c r="I51">
        <v>-719306670</v>
      </c>
      <c r="J51">
        <v>-400032789</v>
      </c>
    </row>
    <row r="52" spans="1:10">
      <c r="A52" t="s">
        <v>467</v>
      </c>
      <c r="B52" t="s">
        <v>451</v>
      </c>
      <c r="C52" t="s">
        <v>451</v>
      </c>
      <c r="D52" t="s">
        <v>404</v>
      </c>
      <c r="E52">
        <v>435732103</v>
      </c>
      <c r="F52">
        <v>415256610</v>
      </c>
      <c r="G52">
        <v>347450807</v>
      </c>
    </row>
    <row r="53" spans="1:10">
      <c r="D53" t="s">
        <v>404</v>
      </c>
      <c r="H53" t="s">
        <v>468</v>
      </c>
      <c r="I53">
        <v>-352709218</v>
      </c>
      <c r="J53">
        <v>23257421</v>
      </c>
    </row>
    <row r="54" spans="1:10">
      <c r="D54" t="s">
        <v>404</v>
      </c>
      <c r="H54" t="s">
        <v>469</v>
      </c>
      <c r="I54">
        <v>569734496</v>
      </c>
      <c r="J54">
        <v>546477075</v>
      </c>
    </row>
    <row r="55" spans="1:10">
      <c r="A55" t="s">
        <v>375</v>
      </c>
      <c r="D55" t="s">
        <v>404</v>
      </c>
    </row>
    <row r="56" spans="1:10">
      <c r="D56" t="s">
        <v>404</v>
      </c>
    </row>
    <row r="57" spans="1:10">
      <c r="D57" t="s">
        <v>404</v>
      </c>
    </row>
    <row r="58" spans="1:10">
      <c r="D58" t="s">
        <v>404</v>
      </c>
    </row>
    <row r="59" spans="1:10">
      <c r="A59" t="s">
        <v>470</v>
      </c>
      <c r="D59" t="s">
        <v>404</v>
      </c>
      <c r="E59">
        <v>291338011</v>
      </c>
      <c r="F59">
        <v>17480281</v>
      </c>
      <c r="G59">
        <v>596782695</v>
      </c>
      <c r="H59">
        <v>1109384621</v>
      </c>
      <c r="I59">
        <v>-1130836</v>
      </c>
      <c r="J59">
        <v>1722516761</v>
      </c>
    </row>
    <row r="60" spans="1:10">
      <c r="A60" t="s">
        <v>471</v>
      </c>
      <c r="D60" t="s">
        <v>404</v>
      </c>
      <c r="E60">
        <v>6705632</v>
      </c>
      <c r="F60">
        <v>402338</v>
      </c>
      <c r="G60">
        <v>86491101</v>
      </c>
      <c r="J60">
        <v>86893439</v>
      </c>
    </row>
    <row r="61" spans="1:10">
      <c r="A61" t="s">
        <v>464</v>
      </c>
      <c r="D61" t="s">
        <v>404</v>
      </c>
      <c r="E61">
        <v>-10306127</v>
      </c>
      <c r="F61">
        <v>-618368</v>
      </c>
      <c r="G61">
        <v>-19020032</v>
      </c>
      <c r="H61">
        <v>-143722821</v>
      </c>
      <c r="J61">
        <v>-163361221</v>
      </c>
    </row>
    <row r="62" spans="1:10">
      <c r="A62" t="s">
        <v>472</v>
      </c>
      <c r="D62" t="s">
        <v>404</v>
      </c>
      <c r="G62">
        <v>19192699</v>
      </c>
      <c r="J62">
        <v>19192699</v>
      </c>
    </row>
    <row r="63" spans="1:10">
      <c r="A63" t="s">
        <v>473</v>
      </c>
      <c r="D63" t="s">
        <v>404</v>
      </c>
      <c r="H63">
        <v>-102268251</v>
      </c>
      <c r="J63">
        <v>-102268251</v>
      </c>
    </row>
    <row r="64" spans="1:10">
      <c r="A64" t="s">
        <v>407</v>
      </c>
      <c r="B64" t="s">
        <v>70</v>
      </c>
      <c r="C64" t="s">
        <v>70</v>
      </c>
      <c r="D64" t="s">
        <v>404</v>
      </c>
      <c r="H64">
        <v>347591276</v>
      </c>
      <c r="J64">
        <v>347591276</v>
      </c>
    </row>
    <row r="65" spans="1:10">
      <c r="A65" t="s">
        <v>474</v>
      </c>
      <c r="B65" t="s">
        <v>451</v>
      </c>
      <c r="C65" t="s">
        <v>451</v>
      </c>
      <c r="D65" t="s">
        <v>404</v>
      </c>
      <c r="I65">
        <v>-140469</v>
      </c>
      <c r="J65">
        <v>-140469</v>
      </c>
    </row>
    <row r="66" spans="1:10">
      <c r="A66" t="s">
        <v>475</v>
      </c>
      <c r="D66" t="s">
        <v>404</v>
      </c>
      <c r="E66">
        <v>287737516</v>
      </c>
      <c r="F66">
        <v>17264251</v>
      </c>
      <c r="G66">
        <v>683446463</v>
      </c>
      <c r="H66">
        <v>1210984825</v>
      </c>
      <c r="I66">
        <v>-1271305</v>
      </c>
      <c r="J66">
        <v>1910424234</v>
      </c>
    </row>
    <row r="67" spans="1:10">
      <c r="A67" t="s">
        <v>471</v>
      </c>
      <c r="D67" t="s">
        <v>404</v>
      </c>
      <c r="E67">
        <v>4498729</v>
      </c>
      <c r="F67">
        <v>269923</v>
      </c>
      <c r="G67">
        <v>47500544</v>
      </c>
      <c r="J67">
        <v>47770467</v>
      </c>
    </row>
    <row r="68" spans="1:10">
      <c r="A68" t="s">
        <v>464</v>
      </c>
      <c r="D68" t="s">
        <v>404</v>
      </c>
      <c r="E68">
        <v>-11954924</v>
      </c>
      <c r="F68">
        <v>-717295</v>
      </c>
      <c r="G68">
        <v>-25813300</v>
      </c>
      <c r="H68">
        <v>-204832621</v>
      </c>
      <c r="J68">
        <v>-231363216</v>
      </c>
    </row>
    <row r="69" spans="1:10">
      <c r="A69" t="s">
        <v>472</v>
      </c>
      <c r="D69" t="s">
        <v>404</v>
      </c>
      <c r="G69">
        <v>18376965</v>
      </c>
      <c r="J69">
        <v>18376965</v>
      </c>
    </row>
    <row r="70" spans="1:10">
      <c r="A70" t="s">
        <v>476</v>
      </c>
      <c r="D70" t="s">
        <v>404</v>
      </c>
      <c r="H70">
        <v>-110946799</v>
      </c>
      <c r="J70">
        <v>-110946799</v>
      </c>
    </row>
    <row r="71" spans="1:10">
      <c r="A71" t="s">
        <v>407</v>
      </c>
      <c r="B71" t="s">
        <v>70</v>
      </c>
      <c r="C71" t="s">
        <v>70</v>
      </c>
      <c r="D71" t="s">
        <v>404</v>
      </c>
      <c r="H71">
        <v>406791922</v>
      </c>
      <c r="J71">
        <v>406791922</v>
      </c>
    </row>
    <row r="72" spans="1:10">
      <c r="A72" t="s">
        <v>474</v>
      </c>
      <c r="B72" t="s">
        <v>451</v>
      </c>
      <c r="C72" t="s">
        <v>451</v>
      </c>
      <c r="D72" t="s">
        <v>404</v>
      </c>
      <c r="I72">
        <v>8464688</v>
      </c>
      <c r="J72">
        <v>8464688</v>
      </c>
    </row>
    <row r="73" spans="1:10">
      <c r="A73" t="s">
        <v>477</v>
      </c>
      <c r="D73" t="s">
        <v>404</v>
      </c>
      <c r="E73">
        <v>280281321</v>
      </c>
      <c r="F73">
        <v>16816879</v>
      </c>
      <c r="G73">
        <v>723510672</v>
      </c>
      <c r="H73">
        <v>1301997327</v>
      </c>
      <c r="I73">
        <v>7193383</v>
      </c>
      <c r="J73">
        <v>2049518261</v>
      </c>
    </row>
    <row r="74" spans="1:10">
      <c r="A74" t="s">
        <v>471</v>
      </c>
      <c r="D74" t="s">
        <v>404</v>
      </c>
      <c r="E74">
        <v>5496659</v>
      </c>
      <c r="F74">
        <v>329801</v>
      </c>
      <c r="G74">
        <v>66508019</v>
      </c>
      <c r="J74">
        <v>66837820</v>
      </c>
    </row>
    <row r="75" spans="1:10">
      <c r="A75" t="s">
        <v>464</v>
      </c>
      <c r="D75" t="s">
        <v>404</v>
      </c>
      <c r="E75">
        <v>-26449367</v>
      </c>
      <c r="F75">
        <v>-1586963</v>
      </c>
      <c r="G75">
        <v>-63000528</v>
      </c>
      <c r="H75">
        <v>-526990360</v>
      </c>
      <c r="J75">
        <v>-591577851</v>
      </c>
    </row>
    <row r="76" spans="1:10">
      <c r="A76" t="s">
        <v>472</v>
      </c>
      <c r="D76" t="s">
        <v>404</v>
      </c>
      <c r="G76">
        <v>18305981</v>
      </c>
      <c r="J76">
        <v>18305981</v>
      </c>
    </row>
    <row r="77" spans="1:10">
      <c r="A77" t="s">
        <v>478</v>
      </c>
      <c r="D77" t="s">
        <v>404</v>
      </c>
      <c r="H77">
        <v>6642727</v>
      </c>
      <c r="I77">
        <v>-6642727</v>
      </c>
    </row>
    <row r="78" spans="1:10">
      <c r="A78" t="s">
        <v>479</v>
      </c>
      <c r="D78" t="s">
        <v>404</v>
      </c>
      <c r="H78">
        <v>-117064654</v>
      </c>
      <c r="J78">
        <v>-117064654</v>
      </c>
    </row>
    <row r="79" spans="1:10">
      <c r="A79" t="s">
        <v>407</v>
      </c>
      <c r="B79" t="s">
        <v>70</v>
      </c>
      <c r="C79" t="s">
        <v>70</v>
      </c>
      <c r="D79" t="s">
        <v>404</v>
      </c>
      <c r="H79">
        <v>437883097</v>
      </c>
      <c r="J79">
        <v>437883097</v>
      </c>
    </row>
    <row r="80" spans="1:10">
      <c r="A80" t="s">
        <v>480</v>
      </c>
      <c r="B80" t="s">
        <v>481</v>
      </c>
      <c r="C80" t="s">
        <v>451</v>
      </c>
      <c r="D80" t="s">
        <v>404</v>
      </c>
      <c r="I80">
        <v>-2150994</v>
      </c>
      <c r="J80">
        <v>-2150994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/>
  </sheetViews>
  <sheetFormatPr defaultRowHeight="12.75"/>
  <cols>
    <col min="1" max="4" width="25.7109375" customWidth="1"/>
  </cols>
  <sheetData>
    <row r="1" spans="1:10">
      <c r="A1" t="s">
        <v>401</v>
      </c>
      <c r="H1" t="s">
        <v>401</v>
      </c>
    </row>
    <row r="2" spans="1:10">
      <c r="A2" t="s">
        <v>375</v>
      </c>
      <c r="H2" t="s">
        <v>375</v>
      </c>
    </row>
    <row r="3" spans="1:10">
      <c r="E3">
        <v>2018</v>
      </c>
      <c r="F3">
        <v>2017</v>
      </c>
      <c r="G3">
        <v>2016</v>
      </c>
      <c r="I3">
        <v>2018</v>
      </c>
      <c r="J3">
        <v>2017</v>
      </c>
    </row>
    <row r="4" spans="1:10">
      <c r="A4" t="s">
        <v>402</v>
      </c>
      <c r="E4">
        <v>1834063697</v>
      </c>
      <c r="F4">
        <v>1794872578</v>
      </c>
      <c r="G4">
        <v>1678924756</v>
      </c>
      <c r="H4" t="s">
        <v>405</v>
      </c>
    </row>
    <row r="5" spans="1:10">
      <c r="A5" t="s">
        <v>406</v>
      </c>
      <c r="E5">
        <v>1143597005</v>
      </c>
      <c r="F5">
        <v>1100344312</v>
      </c>
      <c r="G5">
        <v>1010472512</v>
      </c>
      <c r="H5" t="s">
        <v>407</v>
      </c>
      <c r="I5">
        <v>437883097</v>
      </c>
      <c r="J5">
        <v>406791922</v>
      </c>
    </row>
    <row r="6" spans="1:10">
      <c r="A6" t="s">
        <v>408</v>
      </c>
      <c r="E6">
        <v>690466692</v>
      </c>
      <c r="F6">
        <v>694528266</v>
      </c>
      <c r="G6">
        <v>668452244</v>
      </c>
      <c r="H6" t="s">
        <v>410</v>
      </c>
    </row>
    <row r="7" spans="1:10">
      <c r="A7" t="s">
        <v>411</v>
      </c>
      <c r="H7" t="s">
        <v>412</v>
      </c>
      <c r="I7">
        <v>102186814</v>
      </c>
      <c r="J7">
        <v>99570908</v>
      </c>
    </row>
    <row r="8" spans="1:10">
      <c r="A8" t="s">
        <v>413</v>
      </c>
      <c r="E8">
        <v>107134862</v>
      </c>
      <c r="F8">
        <v>99726438</v>
      </c>
      <c r="G8">
        <v>94238032</v>
      </c>
      <c r="H8" t="s">
        <v>414</v>
      </c>
      <c r="I8">
        <v>-577200</v>
      </c>
      <c r="J8">
        <v>-188150</v>
      </c>
    </row>
    <row r="9" spans="1:10">
      <c r="A9" t="s">
        <v>415</v>
      </c>
      <c r="E9">
        <v>75206283</v>
      </c>
      <c r="F9">
        <v>71443476</v>
      </c>
      <c r="G9">
        <v>62471277</v>
      </c>
      <c r="H9" t="s">
        <v>416</v>
      </c>
      <c r="I9">
        <v>108927</v>
      </c>
      <c r="J9">
        <v>299174</v>
      </c>
    </row>
    <row r="10" spans="1:10">
      <c r="A10" t="s">
        <v>417</v>
      </c>
      <c r="E10">
        <v>182341145</v>
      </c>
      <c r="F10">
        <v>171169914</v>
      </c>
      <c r="G10">
        <v>156709309</v>
      </c>
      <c r="H10" t="s">
        <v>418</v>
      </c>
      <c r="I10">
        <v>-2538729</v>
      </c>
      <c r="J10">
        <v>-1309166</v>
      </c>
    </row>
    <row r="11" spans="1:10">
      <c r="A11" t="s">
        <v>419</v>
      </c>
      <c r="E11">
        <v>508125547</v>
      </c>
      <c r="F11">
        <v>523358352</v>
      </c>
      <c r="G11">
        <v>511742935</v>
      </c>
      <c r="H11" t="s">
        <v>420</v>
      </c>
      <c r="I11">
        <v>532494</v>
      </c>
      <c r="J11">
        <v>375388</v>
      </c>
    </row>
    <row r="12" spans="1:10">
      <c r="A12" t="s">
        <v>421</v>
      </c>
      <c r="B12" t="s">
        <v>276</v>
      </c>
      <c r="C12" t="s">
        <v>276</v>
      </c>
      <c r="D12" t="s">
        <v>482</v>
      </c>
      <c r="H12" t="s">
        <v>422</v>
      </c>
      <c r="I12">
        <v>-4414739</v>
      </c>
      <c r="J12">
        <v>-14996179</v>
      </c>
    </row>
    <row r="13" spans="1:10">
      <c r="A13" t="s">
        <v>423</v>
      </c>
      <c r="B13" t="s">
        <v>292</v>
      </c>
      <c r="C13" t="s">
        <v>292</v>
      </c>
      <c r="E13">
        <v>11262385</v>
      </c>
      <c r="F13">
        <v>9442387</v>
      </c>
      <c r="G13">
        <v>4787128</v>
      </c>
      <c r="H13" t="s">
        <v>424</v>
      </c>
    </row>
    <row r="14" spans="1:10">
      <c r="I14">
        <v>18305981</v>
      </c>
      <c r="J14">
        <v>18376965</v>
      </c>
    </row>
    <row r="15" spans="1:10">
      <c r="H15" t="s">
        <v>425</v>
      </c>
    </row>
    <row r="16" spans="1:10">
      <c r="A16" t="s">
        <v>426</v>
      </c>
      <c r="B16" t="s">
        <v>276</v>
      </c>
      <c r="C16" t="s">
        <v>276</v>
      </c>
      <c r="E16">
        <v>2659015</v>
      </c>
      <c r="F16">
        <v>-1004035</v>
      </c>
      <c r="G16">
        <v>-5969290</v>
      </c>
    </row>
    <row r="17" spans="1:10">
      <c r="H17" t="s">
        <v>428</v>
      </c>
    </row>
    <row r="18" spans="1:10">
      <c r="A18" t="s">
        <v>429</v>
      </c>
      <c r="B18" t="s">
        <v>483</v>
      </c>
      <c r="C18" t="s">
        <v>247</v>
      </c>
      <c r="E18">
        <v>13921400</v>
      </c>
      <c r="F18">
        <v>8438352</v>
      </c>
      <c r="G18">
        <v>-1182162</v>
      </c>
    </row>
    <row r="19" spans="1:10">
      <c r="H19" t="s">
        <v>430</v>
      </c>
      <c r="I19">
        <v>17583989</v>
      </c>
      <c r="J19">
        <v>-19530043</v>
      </c>
    </row>
    <row r="20" spans="1:10">
      <c r="A20" t="s">
        <v>431</v>
      </c>
      <c r="B20" t="s">
        <v>251</v>
      </c>
      <c r="C20" t="s">
        <v>251</v>
      </c>
      <c r="D20" t="s">
        <v>482</v>
      </c>
      <c r="E20">
        <v>522046947</v>
      </c>
      <c r="F20">
        <v>531796704</v>
      </c>
      <c r="G20">
        <v>510560773</v>
      </c>
    </row>
    <row r="21" spans="1:10">
      <c r="H21" t="s">
        <v>432</v>
      </c>
      <c r="I21">
        <v>-8516016</v>
      </c>
      <c r="J21">
        <v>-27454146</v>
      </c>
    </row>
    <row r="22" spans="1:10">
      <c r="A22" t="s">
        <v>433</v>
      </c>
      <c r="B22" t="s">
        <v>251</v>
      </c>
      <c r="C22" t="s">
        <v>251</v>
      </c>
      <c r="E22">
        <v>84163850</v>
      </c>
      <c r="F22">
        <v>125004782</v>
      </c>
      <c r="G22">
        <v>162969497</v>
      </c>
    </row>
    <row r="23" spans="1:10">
      <c r="H23" t="s">
        <v>382</v>
      </c>
      <c r="I23">
        <v>-11268677</v>
      </c>
      <c r="J23">
        <v>16183673</v>
      </c>
    </row>
    <row r="24" spans="1:10">
      <c r="A24" t="s">
        <v>434</v>
      </c>
      <c r="B24" t="s">
        <v>232</v>
      </c>
      <c r="C24" t="s">
        <v>232</v>
      </c>
      <c r="D24" t="s">
        <v>482</v>
      </c>
      <c r="E24">
        <v>437883097</v>
      </c>
      <c r="F24">
        <v>406791922</v>
      </c>
      <c r="G24">
        <v>347591276</v>
      </c>
    </row>
    <row r="25" spans="1:10">
      <c r="H25" t="s">
        <v>435</v>
      </c>
      <c r="I25">
        <v>2911849</v>
      </c>
      <c r="J25">
        <v>9934837</v>
      </c>
    </row>
    <row r="26" spans="1:10">
      <c r="A26" t="s">
        <v>436</v>
      </c>
    </row>
    <row r="27" spans="1:10">
      <c r="H27" t="s">
        <v>437</v>
      </c>
      <c r="I27">
        <v>220856</v>
      </c>
      <c r="J27">
        <v>12947597</v>
      </c>
    </row>
    <row r="28" spans="1:10">
      <c r="A28" t="s">
        <v>438</v>
      </c>
      <c r="E28">
        <v>164</v>
      </c>
      <c r="F28">
        <v>142</v>
      </c>
      <c r="G28">
        <v>121</v>
      </c>
    </row>
    <row r="29" spans="1:10">
      <c r="H29" t="s">
        <v>439</v>
      </c>
      <c r="I29">
        <v>552418646</v>
      </c>
      <c r="J29">
        <v>501002780</v>
      </c>
    </row>
    <row r="30" spans="1:10">
      <c r="A30" t="s">
        <v>440</v>
      </c>
      <c r="E30">
        <v>162</v>
      </c>
      <c r="F30">
        <v>141</v>
      </c>
      <c r="G30">
        <v>119</v>
      </c>
    </row>
    <row r="31" spans="1:10">
      <c r="H31" t="s">
        <v>441</v>
      </c>
    </row>
    <row r="32" spans="1:10">
      <c r="A32" t="s">
        <v>442</v>
      </c>
      <c r="E32">
        <v>440</v>
      </c>
      <c r="F32">
        <v>390</v>
      </c>
      <c r="G32">
        <v>355</v>
      </c>
    </row>
    <row r="33" spans="1:10">
      <c r="H33" t="s">
        <v>443</v>
      </c>
    </row>
    <row r="34" spans="1:10">
      <c r="H34" t="s">
        <v>444</v>
      </c>
      <c r="I34">
        <v>55248551</v>
      </c>
      <c r="J34">
        <v>30207523</v>
      </c>
    </row>
    <row r="35" spans="1:10">
      <c r="A35" t="s">
        <v>401</v>
      </c>
    </row>
    <row r="36" spans="1:10">
      <c r="H36" t="s">
        <v>445</v>
      </c>
      <c r="I36">
        <v>181892136</v>
      </c>
      <c r="J36">
        <v>23100000</v>
      </c>
    </row>
    <row r="38" spans="1:10">
      <c r="H38" t="s">
        <v>446</v>
      </c>
      <c r="I38">
        <v>-332106362</v>
      </c>
      <c r="J38">
        <v>-29874960</v>
      </c>
    </row>
    <row r="39" spans="1:10">
      <c r="E39">
        <v>2018</v>
      </c>
      <c r="F39">
        <v>2017</v>
      </c>
      <c r="G39">
        <v>2016</v>
      </c>
      <c r="H39" t="s">
        <v>447</v>
      </c>
      <c r="I39">
        <v>-85990570</v>
      </c>
      <c r="J39">
        <v>-104040919</v>
      </c>
    </row>
    <row r="40" spans="1:10">
      <c r="A40" t="s">
        <v>407</v>
      </c>
      <c r="B40" t="s">
        <v>232</v>
      </c>
      <c r="C40" t="s">
        <v>232</v>
      </c>
      <c r="D40" t="s">
        <v>482</v>
      </c>
      <c r="E40">
        <v>437883097</v>
      </c>
      <c r="F40">
        <v>406791922</v>
      </c>
      <c r="G40">
        <v>347591276</v>
      </c>
      <c r="H40" t="s">
        <v>448</v>
      </c>
      <c r="I40">
        <v>738093</v>
      </c>
      <c r="J40">
        <v>249757</v>
      </c>
    </row>
    <row r="41" spans="1:10">
      <c r="A41" t="s">
        <v>449</v>
      </c>
      <c r="H41" t="s">
        <v>452</v>
      </c>
      <c r="I41">
        <v>-5603042</v>
      </c>
      <c r="J41">
        <v>2646029</v>
      </c>
    </row>
    <row r="42" spans="1:10">
      <c r="A42" t="s">
        <v>453</v>
      </c>
      <c r="E42">
        <v>-2319917</v>
      </c>
      <c r="F42">
        <v>3508029</v>
      </c>
      <c r="G42">
        <v>-2818090</v>
      </c>
      <c r="H42" t="s">
        <v>454</v>
      </c>
      <c r="I42">
        <v>-185821194</v>
      </c>
      <c r="J42">
        <v>-77712570</v>
      </c>
    </row>
    <row r="43" spans="1:10">
      <c r="A43" t="s">
        <v>455</v>
      </c>
      <c r="E43">
        <v>98767</v>
      </c>
      <c r="F43">
        <v>1721933</v>
      </c>
      <c r="G43">
        <v>1105468</v>
      </c>
      <c r="H43" t="s">
        <v>456</v>
      </c>
    </row>
    <row r="44" spans="1:10">
      <c r="A44" t="s">
        <v>457</v>
      </c>
      <c r="B44" t="s">
        <v>244</v>
      </c>
      <c r="C44" t="s">
        <v>244</v>
      </c>
      <c r="D44" t="s">
        <v>482</v>
      </c>
      <c r="E44">
        <v>115059</v>
      </c>
      <c r="F44">
        <v>5903699</v>
      </c>
      <c r="G44">
        <v>3013951</v>
      </c>
      <c r="H44" t="s">
        <v>458</v>
      </c>
      <c r="I44">
        <v>-78000000</v>
      </c>
      <c r="J44">
        <v>-107625000</v>
      </c>
    </row>
    <row r="45" spans="1:10">
      <c r="A45" t="s">
        <v>459</v>
      </c>
      <c r="E45">
        <v>-2106091</v>
      </c>
      <c r="F45">
        <v>11133661</v>
      </c>
      <c r="G45">
        <v>1301328</v>
      </c>
      <c r="H45" t="s">
        <v>460</v>
      </c>
      <c r="I45">
        <v>66837820</v>
      </c>
      <c r="J45">
        <v>47770467</v>
      </c>
    </row>
    <row r="46" spans="1:10">
      <c r="A46" t="s">
        <v>461</v>
      </c>
      <c r="B46" t="s">
        <v>483</v>
      </c>
      <c r="C46" t="s">
        <v>247</v>
      </c>
      <c r="D46" t="s">
        <v>482</v>
      </c>
      <c r="H46" t="s">
        <v>462</v>
      </c>
      <c r="I46">
        <v>-116566639</v>
      </c>
      <c r="J46">
        <v>-108815040</v>
      </c>
    </row>
    <row r="47" spans="1:10">
      <c r="E47">
        <v>44903</v>
      </c>
      <c r="F47">
        <v>2668973</v>
      </c>
      <c r="G47">
        <v>1441798</v>
      </c>
    </row>
    <row r="48" spans="1:10">
      <c r="A48" t="s">
        <v>463</v>
      </c>
    </row>
    <row r="49" spans="1:10">
      <c r="H49" t="s">
        <v>464</v>
      </c>
      <c r="I49">
        <v>-591577851</v>
      </c>
      <c r="J49">
        <v>-231363216</v>
      </c>
    </row>
    <row r="50" spans="1:10">
      <c r="A50" t="s">
        <v>465</v>
      </c>
      <c r="E50">
        <v>-2150994</v>
      </c>
      <c r="F50">
        <v>8464688</v>
      </c>
      <c r="G50">
        <v>-140469</v>
      </c>
    </row>
    <row r="51" spans="1:10">
      <c r="H51" t="s">
        <v>466</v>
      </c>
      <c r="I51">
        <v>-719306670</v>
      </c>
      <c r="J51">
        <v>-400032789</v>
      </c>
    </row>
    <row r="52" spans="1:10">
      <c r="A52" t="s">
        <v>467</v>
      </c>
      <c r="E52">
        <v>435732103</v>
      </c>
      <c r="F52">
        <v>415256610</v>
      </c>
      <c r="G52">
        <v>347450807</v>
      </c>
    </row>
    <row r="53" spans="1:10">
      <c r="H53" t="s">
        <v>468</v>
      </c>
      <c r="I53">
        <v>-352709218</v>
      </c>
      <c r="J53">
        <v>23257421</v>
      </c>
    </row>
    <row r="54" spans="1:10">
      <c r="H54" t="s">
        <v>469</v>
      </c>
      <c r="I54">
        <v>569734496</v>
      </c>
      <c r="J54">
        <v>546477075</v>
      </c>
    </row>
    <row r="55" spans="1:10">
      <c r="A55" t="s">
        <v>375</v>
      </c>
    </row>
    <row r="59" spans="1:10">
      <c r="A59" t="s">
        <v>470</v>
      </c>
      <c r="E59">
        <v>291338011</v>
      </c>
      <c r="F59">
        <v>17480281</v>
      </c>
      <c r="G59">
        <v>596782695</v>
      </c>
      <c r="H59">
        <v>1109384621</v>
      </c>
      <c r="I59">
        <v>-1130836</v>
      </c>
      <c r="J59">
        <v>1722516761</v>
      </c>
    </row>
    <row r="60" spans="1:10">
      <c r="A60" t="s">
        <v>471</v>
      </c>
      <c r="E60">
        <v>6705632</v>
      </c>
      <c r="F60">
        <v>402338</v>
      </c>
      <c r="G60">
        <v>86491101</v>
      </c>
      <c r="J60">
        <v>86893439</v>
      </c>
    </row>
    <row r="61" spans="1:10">
      <c r="A61" t="s">
        <v>464</v>
      </c>
      <c r="B61" t="s">
        <v>298</v>
      </c>
      <c r="C61" t="s">
        <v>298</v>
      </c>
      <c r="D61" t="s">
        <v>484</v>
      </c>
      <c r="E61">
        <v>-10306127</v>
      </c>
      <c r="F61">
        <v>-618368</v>
      </c>
      <c r="G61">
        <v>-19020032</v>
      </c>
      <c r="H61">
        <v>-143722821</v>
      </c>
      <c r="J61">
        <v>-163361221</v>
      </c>
    </row>
    <row r="62" spans="1:10">
      <c r="A62" t="s">
        <v>472</v>
      </c>
      <c r="G62">
        <v>19192699</v>
      </c>
      <c r="J62">
        <v>19192699</v>
      </c>
    </row>
    <row r="63" spans="1:10">
      <c r="A63" t="s">
        <v>473</v>
      </c>
      <c r="H63">
        <v>-102268251</v>
      </c>
      <c r="J63">
        <v>-102268251</v>
      </c>
    </row>
    <row r="64" spans="1:10">
      <c r="A64" t="s">
        <v>407</v>
      </c>
      <c r="B64" t="s">
        <v>232</v>
      </c>
      <c r="C64" t="s">
        <v>232</v>
      </c>
      <c r="D64" t="s">
        <v>482</v>
      </c>
      <c r="H64">
        <v>347591276</v>
      </c>
      <c r="J64">
        <v>347591276</v>
      </c>
    </row>
    <row r="65" spans="1:10">
      <c r="A65" t="s">
        <v>474</v>
      </c>
      <c r="I65">
        <v>-140469</v>
      </c>
      <c r="J65">
        <v>-140469</v>
      </c>
    </row>
    <row r="66" spans="1:10">
      <c r="A66" t="s">
        <v>475</v>
      </c>
      <c r="E66">
        <v>287737516</v>
      </c>
      <c r="F66">
        <v>17264251</v>
      </c>
      <c r="G66">
        <v>683446463</v>
      </c>
      <c r="H66">
        <v>1210984825</v>
      </c>
      <c r="I66">
        <v>-1271305</v>
      </c>
      <c r="J66">
        <v>1910424234</v>
      </c>
    </row>
    <row r="67" spans="1:10">
      <c r="A67" t="s">
        <v>471</v>
      </c>
      <c r="E67">
        <v>4498729</v>
      </c>
      <c r="F67">
        <v>269923</v>
      </c>
      <c r="G67">
        <v>47500544</v>
      </c>
      <c r="J67">
        <v>47770467</v>
      </c>
    </row>
    <row r="68" spans="1:10">
      <c r="A68" t="s">
        <v>464</v>
      </c>
      <c r="B68" t="s">
        <v>298</v>
      </c>
      <c r="C68" t="s">
        <v>298</v>
      </c>
      <c r="D68" t="s">
        <v>484</v>
      </c>
      <c r="E68">
        <v>-11954924</v>
      </c>
      <c r="F68">
        <v>-717295</v>
      </c>
      <c r="G68">
        <v>-25813300</v>
      </c>
      <c r="H68">
        <v>-204832621</v>
      </c>
      <c r="J68">
        <v>-231363216</v>
      </c>
    </row>
    <row r="69" spans="1:10">
      <c r="A69" t="s">
        <v>472</v>
      </c>
      <c r="G69">
        <v>18376965</v>
      </c>
      <c r="J69">
        <v>18376965</v>
      </c>
    </row>
    <row r="70" spans="1:10">
      <c r="A70" t="s">
        <v>476</v>
      </c>
      <c r="H70">
        <v>-110946799</v>
      </c>
      <c r="J70">
        <v>-110946799</v>
      </c>
    </row>
    <row r="71" spans="1:10">
      <c r="A71" t="s">
        <v>407</v>
      </c>
      <c r="B71" t="s">
        <v>232</v>
      </c>
      <c r="C71" t="s">
        <v>232</v>
      </c>
      <c r="D71" t="s">
        <v>482</v>
      </c>
      <c r="H71">
        <v>406791922</v>
      </c>
      <c r="J71">
        <v>406791922</v>
      </c>
    </row>
    <row r="72" spans="1:10">
      <c r="A72" t="s">
        <v>474</v>
      </c>
      <c r="I72">
        <v>8464688</v>
      </c>
      <c r="J72">
        <v>8464688</v>
      </c>
    </row>
    <row r="73" spans="1:10">
      <c r="A73" t="s">
        <v>477</v>
      </c>
      <c r="E73">
        <v>280281321</v>
      </c>
      <c r="F73">
        <v>16816879</v>
      </c>
      <c r="G73">
        <v>723510672</v>
      </c>
      <c r="H73">
        <v>1301997327</v>
      </c>
      <c r="I73">
        <v>7193383</v>
      </c>
      <c r="J73">
        <v>2049518261</v>
      </c>
    </row>
    <row r="74" spans="1:10">
      <c r="A74" t="s">
        <v>471</v>
      </c>
      <c r="B74" t="s">
        <v>485</v>
      </c>
      <c r="C74" t="s">
        <v>485</v>
      </c>
      <c r="E74">
        <v>5496659</v>
      </c>
      <c r="F74">
        <v>329801</v>
      </c>
      <c r="G74">
        <v>66508019</v>
      </c>
      <c r="J74">
        <v>66837820</v>
      </c>
    </row>
    <row r="75" spans="1:10">
      <c r="A75" t="s">
        <v>464</v>
      </c>
      <c r="B75" t="s">
        <v>298</v>
      </c>
      <c r="C75" t="s">
        <v>298</v>
      </c>
      <c r="D75" t="s">
        <v>484</v>
      </c>
      <c r="E75">
        <v>-26449367</v>
      </c>
      <c r="F75">
        <v>-1586963</v>
      </c>
      <c r="G75">
        <v>-63000528</v>
      </c>
      <c r="H75">
        <v>-526990360</v>
      </c>
      <c r="J75">
        <v>-591577851</v>
      </c>
    </row>
    <row r="76" spans="1:10">
      <c r="A76" t="s">
        <v>472</v>
      </c>
      <c r="B76" t="s">
        <v>248</v>
      </c>
      <c r="C76" t="s">
        <v>248</v>
      </c>
      <c r="D76" t="s">
        <v>482</v>
      </c>
      <c r="G76">
        <v>18305981</v>
      </c>
      <c r="J76">
        <v>18305981</v>
      </c>
    </row>
    <row r="77" spans="1:10">
      <c r="A77" t="s">
        <v>478</v>
      </c>
      <c r="D77" t="s">
        <v>482</v>
      </c>
      <c r="H77">
        <v>6642727</v>
      </c>
      <c r="I77">
        <v>-6642727</v>
      </c>
    </row>
    <row r="78" spans="1:10">
      <c r="A78" t="s">
        <v>479</v>
      </c>
      <c r="D78" t="s">
        <v>482</v>
      </c>
      <c r="H78">
        <v>-117064654</v>
      </c>
      <c r="J78">
        <v>-117064654</v>
      </c>
    </row>
    <row r="79" spans="1:10">
      <c r="A79" t="s">
        <v>407</v>
      </c>
      <c r="B79" t="s">
        <v>232</v>
      </c>
      <c r="C79" t="s">
        <v>232</v>
      </c>
      <c r="D79" t="s">
        <v>482</v>
      </c>
      <c r="H79">
        <v>437883097</v>
      </c>
      <c r="J79">
        <v>437883097</v>
      </c>
    </row>
    <row r="80" spans="1:10">
      <c r="A80" t="s">
        <v>480</v>
      </c>
      <c r="D80" t="s">
        <v>482</v>
      </c>
      <c r="I80">
        <v>-2150994</v>
      </c>
      <c r="J80">
        <v>-2150994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95EAA0-98DA-415E-B1F6-29E30E5A9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A0AE27-CD02-407A-99B5-38C5B9D5FC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A4278B-BFD7-42C6-BE7B-61FA92AAAEA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2021-11-05T04:23:37Z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