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2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92" i="1" l="1"/>
  <c r="F92" i="1"/>
  <c r="G89" i="1"/>
  <c r="G98" i="1" s="1"/>
  <c r="G100" i="1" s="1"/>
  <c r="G128" i="1" s="1"/>
  <c r="G7" i="1" s="1"/>
  <c r="F89" i="1"/>
  <c r="F98" i="1" s="1"/>
  <c r="F100" i="1" s="1"/>
  <c r="F128" i="1" s="1"/>
  <c r="F7" i="1" s="1"/>
  <c r="G25" i="1"/>
  <c r="F25" i="1"/>
  <c r="G24" i="1"/>
  <c r="G30" i="1" s="1"/>
  <c r="F24" i="1"/>
  <c r="F364" i="1" s="1"/>
  <c r="G433" i="1"/>
  <c r="F433" i="1"/>
  <c r="G432" i="1"/>
  <c r="F432" i="1"/>
  <c r="G417" i="1"/>
  <c r="G418" i="1" s="1"/>
  <c r="F417" i="1"/>
  <c r="F418" i="1" s="1"/>
  <c r="F410" i="1"/>
  <c r="F409" i="1"/>
  <c r="G397" i="1"/>
  <c r="G409" i="1" s="1"/>
  <c r="G410" i="1" s="1"/>
  <c r="F397" i="1"/>
  <c r="L382" i="1"/>
  <c r="O381" i="1"/>
  <c r="N381" i="1"/>
  <c r="M381" i="1"/>
  <c r="L381" i="1"/>
  <c r="K381" i="1"/>
  <c r="J381" i="1"/>
  <c r="J377" i="1"/>
  <c r="L376" i="1"/>
  <c r="O375" i="1"/>
  <c r="N375" i="1"/>
  <c r="M375" i="1"/>
  <c r="L375" i="1"/>
  <c r="K375" i="1"/>
  <c r="J375" i="1"/>
  <c r="H373" i="1"/>
  <c r="L371" i="1"/>
  <c r="N370" i="1"/>
  <c r="H369" i="1"/>
  <c r="J368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G161" i="1"/>
  <c r="G8" i="1" s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383" i="1" l="1"/>
  <c r="G12" i="1"/>
  <c r="G376" i="1" s="1"/>
  <c r="F44" i="1"/>
  <c r="F378" i="1" s="1"/>
  <c r="G369" i="1"/>
  <c r="G44" i="1"/>
  <c r="G378" i="1" s="1"/>
  <c r="G364" i="1"/>
  <c r="F384" i="1"/>
  <c r="F13" i="1"/>
  <c r="F377" i="1"/>
  <c r="F353" i="1"/>
  <c r="F355" i="1" s="1"/>
  <c r="F357" i="1" s="1"/>
  <c r="F385" i="1"/>
  <c r="G326" i="1"/>
  <c r="F383" i="1"/>
  <c r="F382" i="1"/>
  <c r="F12" i="1"/>
  <c r="J372" i="1"/>
  <c r="F375" i="1"/>
  <c r="H378" i="1"/>
  <c r="F381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L368" i="1"/>
  <c r="L372" i="1"/>
  <c r="H375" i="1"/>
  <c r="N376" i="1"/>
  <c r="L377" i="1"/>
  <c r="J378" i="1"/>
  <c r="H381" i="1"/>
  <c r="N382" i="1"/>
  <c r="J384" i="1"/>
  <c r="I365" i="1"/>
  <c r="M368" i="1"/>
  <c r="M372" i="1"/>
  <c r="I375" i="1"/>
  <c r="O376" i="1"/>
  <c r="M377" i="1"/>
  <c r="K378" i="1"/>
  <c r="I381" i="1"/>
  <c r="G382" i="1"/>
  <c r="O382" i="1"/>
  <c r="K384" i="1"/>
  <c r="F363" i="1"/>
  <c r="N368" i="1"/>
  <c r="N372" i="1"/>
  <c r="H376" i="1"/>
  <c r="N377" i="1"/>
  <c r="L378" i="1"/>
  <c r="H382" i="1"/>
  <c r="G363" i="1"/>
  <c r="O368" i="1"/>
  <c r="O372" i="1"/>
  <c r="I376" i="1"/>
  <c r="G377" i="1"/>
  <c r="O377" i="1"/>
  <c r="M378" i="1"/>
  <c r="I382" i="1"/>
  <c r="H363" i="1"/>
  <c r="G13" i="1"/>
  <c r="I363" i="1"/>
  <c r="G14" i="1" l="1"/>
  <c r="G366" i="1"/>
  <c r="G59" i="1"/>
  <c r="G67" i="1" s="1"/>
  <c r="G71" i="1" s="1"/>
  <c r="G373" i="1" s="1"/>
  <c r="F370" i="1"/>
  <c r="F59" i="1"/>
  <c r="F67" i="1" s="1"/>
  <c r="F71" i="1" s="1"/>
  <c r="F6" i="1" s="1"/>
  <c r="F371" i="1" s="1"/>
  <c r="G370" i="1"/>
  <c r="F14" i="1"/>
  <c r="F366" i="1"/>
  <c r="F376" i="1"/>
  <c r="G353" i="1"/>
  <c r="G355" i="1" s="1"/>
  <c r="G357" i="1" s="1"/>
  <c r="G385" i="1"/>
  <c r="G6" i="1" l="1"/>
  <c r="G371" i="1" s="1"/>
  <c r="G372" i="1"/>
  <c r="G83" i="1"/>
  <c r="F373" i="1"/>
  <c r="F372" i="1"/>
  <c r="F83" i="1"/>
  <c r="F365" i="1" l="1"/>
  <c r="G365" i="1"/>
</calcChain>
</file>

<file path=xl/sharedStrings.xml><?xml version="1.0" encoding="utf-8"?>
<sst xmlns="http://schemas.openxmlformats.org/spreadsheetml/2006/main" count="940" uniqueCount="547">
  <si>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</si>
  <si>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</si>
  <si>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</si>
  <si>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</si>
  <si>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</si>
  <si>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</si>
  <si>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</si>
  <si>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</si>
  <si>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</si>
  <si>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</si>
  <si>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</si>
  <si>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</si>
  <si>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</si>
  <si>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</si>
  <si>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</si>
  <si>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</si>
  <si>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</si>
  <si>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</si>
  <si>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</si>
  <si>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</si>
  <si>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</si>
  <si>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</si>
  <si>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</si>
  <si>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</si>
  <si>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</si>
  <si>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</si>
  <si>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</si>
  <si>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</si>
  <si>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</si>
  <si>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</si>
  <si>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</si>
  <si>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</si>
  <si>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</si>
  <si>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</si>
  <si>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</si>
  <si>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</si>
  <si>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</si>
  <si>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</si>
  <si>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</si>
  <si>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</si>
  <si>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</si>
  <si>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</si>
  <si>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</si>
  <si>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</si>
  <si>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</si>
  <si>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</si>
  <si>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</si>
  <si>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</si>
  <si>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</si>
  <si>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</si>
  <si>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</si>
  <si>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</si>
  <si>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</si>
  <si>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</si>
  <si>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</si>
  <si>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</si>
  <si>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</si>
  <si>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</si>
  <si>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</si>
  <si>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</si>
  <si>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</si>
  <si>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</si>
  <si>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</si>
  <si>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</si>
  <si>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</si>
  <si>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</si>
  <si>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</si>
  <si>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</si>
  <si>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</si>
  <si>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</si>
  <si>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</si>
  <si>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</si>
  <si>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</si>
  <si>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</si>
  <si>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</si>
  <si>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</si>
  <si>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</si>
  <si>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</si>
  <si>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</si>
  <si>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</si>
  <si>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</si>
  <si>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</si>
  <si>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</si>
  <si>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</si>
  <si>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</si>
  <si>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</si>
  <si>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</si>
  <si>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</si>
  <si>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</si>
  <si>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</si>
  <si>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</si>
  <si>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</si>
  <si>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</si>
  <si>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</si>
  <si>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</si>
  <si>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</si>
  <si>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</si>
  <si>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</si>
  <si>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</si>
  <si>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</si>
  <si>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</si>
  <si>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</si>
  <si>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</si>
  <si>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</si>
  <si>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</si>
  <si>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</si>
  <si>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</si>
  <si>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</si>
  <si>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</si>
  <si>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</si>
  <si>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</si>
  <si>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</si>
  <si>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</si>
  <si>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</si>
  <si>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</si>
  <si>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</si>
  <si>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</si>
  <si>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</si>
  <si>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</si>
  <si>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</si>
  <si>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</si>
  <si>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</si>
  <si>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</si>
  <si>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</si>
  <si>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</si>
  <si>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</si>
  <si>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</si>
  <si>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</si>
  <si>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</si>
  <si>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</si>
  <si>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</si>
  <si>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</si>
  <si>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</si>
  <si>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</si>
  <si>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</si>
  <si>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</si>
  <si>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</si>
  <si>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</si>
  <si>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</si>
  <si>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</si>
  <si>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</si>
  <si>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</si>
  <si>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</si>
  <si>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</si>
  <si>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</si>
  <si>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</si>
  <si>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</si>
  <si>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</si>
  <si>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</si>
  <si>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</si>
  <si>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</si>
  <si>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</si>
  <si>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</si>
  <si>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</si>
  <si>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</si>
  <si>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</si>
  <si>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</si>
  <si>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</si>
  <si>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</si>
  <si>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</si>
  <si>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</si>
  <si>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</si>
  <si>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</si>
  <si>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</si>
  <si>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</si>
  <si>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</si>
  <si>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</si>
  <si>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</si>
  <si>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</si>
  <si>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</si>
  <si>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</si>
  <si>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</si>
  <si>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</si>
  <si>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</si>
  <si>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</si>
  <si>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</si>
  <si>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</si>
  <si>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</si>
  <si>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</si>
  <si>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</si>
  <si>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</si>
  <si>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</si>
  <si>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</si>
  <si>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</si>
  <si>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</si>
  <si>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</si>
  <si>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</si>
  <si>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</si>
  <si>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</si>
  <si>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</si>
  <si>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</si>
  <si>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</si>
  <si>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</si>
  <si>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</si>
  <si>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</si>
  <si>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</si>
  <si>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</si>
  <si>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</si>
  <si>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</si>
  <si>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</si>
  <si>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</si>
  <si>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</si>
  <si>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</si>
  <si>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</si>
  <si>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</si>
  <si>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</si>
  <si>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</si>
  <si>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</si>
  <si>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</si>
  <si>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</si>
  <si>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</si>
  <si>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</si>
  <si>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</si>
  <si>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</si>
  <si>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</si>
  <si>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</si>
  <si>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</si>
  <si>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</si>
  <si>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</si>
  <si>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</si>
  <si>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</si>
  <si>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</si>
  <si>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</si>
  <si>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</si>
  <si>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</si>
  <si>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</si>
  <si>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</si>
  <si>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</si>
  <si>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</si>
  <si>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</si>
  <si>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</si>
  <si>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</si>
  <si>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</si>
  <si>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</si>
  <si>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</si>
  <si>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</si>
  <si>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</si>
  <si>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</si>
  <si>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</si>
  <si>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</si>
  <si>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</si>
  <si>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</si>
  <si>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</si>
  <si>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</si>
  <si>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</si>
  <si>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</si>
  <si>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</si>
  <si>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</si>
  <si>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</si>
  <si>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</si>
  <si>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</si>
  <si>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</si>
  <si>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</si>
  <si>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</si>
  <si>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</si>
  <si>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</si>
  <si>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</si>
  <si>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</si>
  <si>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</si>
  <si>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</si>
  <si>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</si>
  <si>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</si>
  <si>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</si>
  <si>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</si>
  <si>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</si>
  <si>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</si>
  <si>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</si>
  <si>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</si>
  <si>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</si>
  <si>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</si>
  <si>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</si>
  <si>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</si>
  <si>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</si>
  <si>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</si>
  <si>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</si>
  <si>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</si>
  <si>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</si>
  <si>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</si>
  <si>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</si>
  <si>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</si>
  <si>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</si>
  <si>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</si>
  <si>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</si>
  <si>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</si>
  <si>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</si>
  <si>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</si>
  <si>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</si>
  <si>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</si>
  <si>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</si>
  <si>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</si>
  <si>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</si>
  <si>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</si>
  <si>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</si>
  <si>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</si>
  <si>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</si>
  <si>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</si>
  <si>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</si>
  <si>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</si>
  <si>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</si>
  <si>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</si>
  <si>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</si>
  <si>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</si>
  <si>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</si>
  <si>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</si>
  <si>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</si>
  <si>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</si>
  <si>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</si>
  <si>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</si>
  <si>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</si>
  <si>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</si>
  <si>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</si>
  <si>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</si>
  <si>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</si>
  <si>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</si>
  <si>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</si>
  <si>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</si>
  <si>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</si>
  <si>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</si>
  <si>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</si>
  <si>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</si>
  <si>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</si>
  <si>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</si>
  <si>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</si>
  <si>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</si>
  <si>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</si>
  <si>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</si>
  <si>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</si>
  <si>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</si>
  <si>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</si>
  <si>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</si>
  <si>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</si>
  <si>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</si>
  <si>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</si>
  <si>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</si>
  <si>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</si>
  <si>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</si>
  <si>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</si>
  <si>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</si>
  <si>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</si>
  <si>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</si>
  <si>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</si>
  <si>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</si>
  <si>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</si>
  <si>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</si>
  <si>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</si>
  <si>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</si>
  <si>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</si>
  <si>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</si>
  <si>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</si>
  <si>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</si>
  <si>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</si>
  <si>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</si>
  <si>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</si>
  <si>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</si>
  <si>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</si>
  <si>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</si>
  <si>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</si>
  <si>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</si>
  <si>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</si>
  <si>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</si>
  <si>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</si>
  <si>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</si>
  <si>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</si>
  <si>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</si>
  <si>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</si>
  <si>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</si>
  <si>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</si>
  <si>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</si>
  <si>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</si>
  <si>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</si>
  <si>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</si>
  <si>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</si>
  <si>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</si>
  <si>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</si>
  <si>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</si>
  <si>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</si>
  <si>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</si>
  <si>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Short-term investments</t>
  </si>
  <si>
    <t>Trade accounts receivable, net of allowance of $1,453 and $1,395</t>
  </si>
  <si>
    <t>Financing receivables</t>
  </si>
  <si>
    <t>Income tax receivable</t>
  </si>
  <si>
    <t>Inventories</t>
  </si>
  <si>
    <t>Prepaid expenses and other current assets</t>
  </si>
  <si>
    <t>Total current assets</t>
  </si>
  <si>
    <t>Rental equipment, net</t>
  </si>
  <si>
    <t>Property, plant and equipment, net</t>
  </si>
  <si>
    <t>Non-current inventories</t>
  </si>
  <si>
    <t>Goodwill</t>
  </si>
  <si>
    <t>Other intangible assets</t>
  </si>
  <si>
    <t>Other Intangibles</t>
  </si>
  <si>
    <t>Deferred income tax assets, net</t>
  </si>
  <si>
    <t>Non-current financing receivables, net of allowance of $1,849 and $1,020</t>
  </si>
  <si>
    <t>Prepaid income taxes</t>
  </si>
  <si>
    <t>Other assets</t>
  </si>
  <si>
    <t>Total assets</t>
  </si>
  <si>
    <t>LIABILITIES AND STOCKHOLDERS EQUITY</t>
  </si>
  <si>
    <t>Current liabilities:</t>
  </si>
  <si>
    <t>Accounts payable trade</t>
  </si>
  <si>
    <t>Accrued expenses and other current liabilities</t>
  </si>
  <si>
    <t>Accruals</t>
  </si>
  <si>
    <t>Deferred revenue</t>
  </si>
  <si>
    <t>Income tax payable</t>
  </si>
  <si>
    <t>Total current liabilities</t>
  </si>
  <si>
    <t>Contingent earn-out liability</t>
  </si>
  <si>
    <t>Deferred income tax liabilities</t>
  </si>
  <si>
    <t>Total liabilities</t>
  </si>
  <si>
    <t>Commitments and contingencies (Note 20)</t>
  </si>
  <si>
    <t>Stockholders equity:</t>
  </si>
  <si>
    <t>Preferred stock, 1,000,000 shares authorized, no shares issued and outstanding</t>
  </si>
  <si>
    <t>Common stock, $.01 par value, 20,000,000 shares authorized, 13,600,541 and 13,438,316 shares issued and outstanding</t>
  </si>
  <si>
    <t>Additional paid-in capital</t>
  </si>
  <si>
    <t>Retained earnings</t>
  </si>
  <si>
    <t>Accumulated other comprehensive loss</t>
  </si>
  <si>
    <t>Total stockholders equity</t>
  </si>
  <si>
    <t>Consolidated Statements of Operations</t>
  </si>
  <si>
    <t>Revenue:</t>
  </si>
  <si>
    <t>Revenue</t>
  </si>
  <si>
    <t>Products</t>
  </si>
  <si>
    <t>Rental equipment</t>
  </si>
  <si>
    <t>Total revenue</t>
  </si>
  <si>
    <t>Total Cost of Revenue</t>
  </si>
  <si>
    <t>Total Cost of Revenue TODO REMOVE</t>
  </si>
  <si>
    <t>Cost of revenue:</t>
  </si>
  <si>
    <t>Total cost of revenue</t>
  </si>
  <si>
    <t>Gross profit (loss)</t>
  </si>
  <si>
    <t>Operating expenses:</t>
  </si>
  <si>
    <t>Selling, general and administrative</t>
  </si>
  <si>
    <t>Research and development</t>
  </si>
  <si>
    <t>Bad debt expense (recovery)</t>
  </si>
  <si>
    <t>Total operating expenses</t>
  </si>
  <si>
    <t>Loss from operations</t>
  </si>
  <si>
    <t>Operating Profit</t>
  </si>
  <si>
    <t>Other income:</t>
  </si>
  <si>
    <t>Interest expense</t>
  </si>
  <si>
    <t>Interest income</t>
  </si>
  <si>
    <t>Foreign exchange gains (losses)</t>
  </si>
  <si>
    <t>Other, net</t>
  </si>
  <si>
    <t>Other Income - net</t>
  </si>
  <si>
    <t>Total other income, net</t>
  </si>
  <si>
    <t>Loss before income taxes</t>
  </si>
  <si>
    <t>Profit before Zakat</t>
  </si>
  <si>
    <t>Income tax expense (benefit)</t>
  </si>
  <si>
    <t>Net loss</t>
  </si>
  <si>
    <t>Loss per common share:</t>
  </si>
  <si>
    <t>Basic</t>
  </si>
  <si>
    <t>Diluted</t>
  </si>
  <si>
    <t>Weighted average common shares outstanding:</t>
  </si>
  <si>
    <t>Consolidated Statements of Comprehensive Loss</t>
  </si>
  <si>
    <t>(In thousands)</t>
  </si>
  <si>
    <t>Other comprehensive income (loss), net of tax:</t>
  </si>
  <si>
    <t>Total Other Comprehensive Income (Loss)</t>
  </si>
  <si>
    <t>Total Other Comprehensive Income</t>
  </si>
  <si>
    <t>Change in unrealized losses on available-for-sale securities</t>
  </si>
  <si>
    <t>Foreign currency translation adjustments</t>
  </si>
  <si>
    <t>Other comprehensive income (loss), net of tax</t>
  </si>
  <si>
    <t>Total comprehensive loss</t>
  </si>
  <si>
    <t>Total Comprehensive Loss</t>
  </si>
  <si>
    <t>Total Comprehensive Income</t>
  </si>
  <si>
    <t>Consolidated Statements of Cash Flows</t>
  </si>
  <si>
    <t>Cash flows from operating activities:</t>
  </si>
  <si>
    <t>Operating Activities</t>
  </si>
  <si>
    <t>Adjustments to reconcile net loss to net cash provided</t>
  </si>
  <si>
    <t>by (used in) operating activities:</t>
  </si>
  <si>
    <t>Deferred income tax expense (benefit)</t>
  </si>
  <si>
    <t>Rental equipment depreciation</t>
  </si>
  <si>
    <t>Property, plant and equipment depreciation</t>
  </si>
  <si>
    <t>Amortization</t>
  </si>
  <si>
    <t>Impairment of long-lived assets</t>
  </si>
  <si>
    <t>Accretion of discounts on short-term investments</t>
  </si>
  <si>
    <t>Stock-based compensation expense</t>
  </si>
  <si>
    <t>Inventory obsolescence expense</t>
  </si>
  <si>
    <t>Gross profit from sale of used rental equipment</t>
  </si>
  <si>
    <t>Gain (loss) on disposal of property, plant and equipment</t>
  </si>
  <si>
    <t>Realized loss on short-term investments</t>
  </si>
  <si>
    <t>Excess tax expense from stock-based compensation</t>
  </si>
  <si>
    <t>Effects of changes in operating assets and liabilities:</t>
  </si>
  <si>
    <t>Trade accounts and financing receivables</t>
  </si>
  <si>
    <t xml:space="preserve">Adjustment for Income Tax Paid </t>
  </si>
  <si>
    <t>Accrued expenses and other</t>
  </si>
  <si>
    <t>Income taxes payable</t>
  </si>
  <si>
    <t>Net cash provided by (used in) operating activities</t>
  </si>
  <si>
    <t>Cash flows from investing activities:</t>
  </si>
  <si>
    <t>Investing Activities</t>
  </si>
  <si>
    <t>Purchase of property, plant and equipment</t>
  </si>
  <si>
    <t>Investment in rental equipment</t>
  </si>
  <si>
    <t>Proceeds from the sale of property, plant and equipment</t>
  </si>
  <si>
    <t>Proceeds from the sale of used rental equipment</t>
  </si>
  <si>
    <t>Financing Activities</t>
  </si>
  <si>
    <t>Purchases of short-term investments</t>
  </si>
  <si>
    <t>Proceeds from the sale of short-term investments</t>
  </si>
  <si>
    <t>Business acquisition, net of acquired cash</t>
  </si>
  <si>
    <t>Payments for damages related to insurance claim</t>
  </si>
  <si>
    <t>Proceeds from insurance claim</t>
  </si>
  <si>
    <t>Increase in insurance claim receivable</t>
  </si>
  <si>
    <t>Net cash provided by (used in) investing activities</t>
  </si>
  <si>
    <t>Cash flows from financing activities:</t>
  </si>
  <si>
    <t>Proceeds from exercise of stock options and other</t>
  </si>
  <si>
    <t>Net cash provided by financing activities</t>
  </si>
  <si>
    <t>Effect of exchange rate changes on cash</t>
  </si>
  <si>
    <t>Increase (decrease) in cash and cash equivalents</t>
  </si>
  <si>
    <t>Cash and cash equivalents, beginning of fiscal year</t>
  </si>
  <si>
    <t>Cash and cash equivalents at beginning of period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</si>
  <si>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</si>
  <si>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</si>
  <si>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</si>
  <si>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</si>
  <si>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</si>
  <si>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</si>
  <si>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other, net</t>
  </si>
  <si>
    <t>other income (expenses)</t>
  </si>
  <si>
    <t>land and buildings</t>
  </si>
  <si>
    <t>machinery and equipment</t>
  </si>
  <si>
    <t>property, plant and equipment</t>
  </si>
  <si>
    <t>construction in progress</t>
  </si>
  <si>
    <t>accumulated depreciation and amortisation</t>
  </si>
  <si>
    <t>tax payable</t>
  </si>
  <si>
    <t>changed value</t>
  </si>
  <si>
    <t>added value</t>
  </si>
  <si>
    <t>products</t>
  </si>
  <si>
    <t>rental equipment</t>
  </si>
  <si>
    <t>revenue</t>
  </si>
  <si>
    <t>total cost of revenue</t>
  </si>
  <si>
    <t>cost of goods sold</t>
  </si>
  <si>
    <t>deleted value</t>
  </si>
  <si>
    <t>changed sign</t>
  </si>
  <si>
    <t>bad debt expenses</t>
  </si>
  <si>
    <t>bad debt expense (recovery)</t>
  </si>
  <si>
    <t>moved to row 48</t>
  </si>
  <si>
    <t>interest received and financial income</t>
  </si>
  <si>
    <t>interest income</t>
  </si>
  <si>
    <t>interest paid and financial costs</t>
  </si>
  <si>
    <t>interest expense</t>
  </si>
  <si>
    <t>foreign exchange gains (losses)</t>
  </si>
  <si>
    <t>foreign currency translation</t>
  </si>
  <si>
    <t>land and land improvements</t>
  </si>
  <si>
    <t>building and building improvements</t>
  </si>
  <si>
    <t>furniture and fixtures</t>
  </si>
  <si>
    <t>transportation equipment</t>
  </si>
  <si>
    <t>tools and molds</t>
  </si>
  <si>
    <t>accumulated depreciation</t>
  </si>
  <si>
    <t>leased assets</t>
  </si>
  <si>
    <t>rental equipment, net</t>
  </si>
  <si>
    <t>long term prepayments</t>
  </si>
  <si>
    <t>prepaid income taxes</t>
  </si>
  <si>
    <t>deferred revenue</t>
  </si>
  <si>
    <t>income tax payable</t>
  </si>
  <si>
    <t>contingent earn-out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</si>
</sst>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2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/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ill="1" applyAlignment="1">
      <alignment horizontal="left" vertical="center" wrapText="1"/>
    </xf>
    <xf numFmtId="3" fontId="4" fillId="0" borderId="0" xfId="2" applyFont="1" applyFill="1"/>
    <xf numFmtId="3" fontId="4" fillId="0" borderId="0" xfId="2" applyFont="1" applyFill="1" applyAlignment="1">
      <alignment horizontal="center" vertical="center" wrapText="1"/>
    </xf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B26-4FD8-A828-749D3439BA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2BE-420F-A90E-671FA40001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0D7-4314-BC1D-A1D607E0D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38F-41D7-A1B5-C913472598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6A-44E2-A3E3-EA56F0E34D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E7F-41D1-9BC8-03DE92499C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C1E-4318-8AB3-C7778AD3A2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927-446B-A47A-DC7E054236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300-4A18-A269-D8394AD430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6C2-4996-BB9C-6A5195C13D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EB-4ACE-BCE7-D39910AAF2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0C5-435A-A2E8-817EE7C995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B0D-402A-85AB-FC3A8B2484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767-4786-9115-B9012D3A35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FF9-466C-B823-9F95F074DB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6.710937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-19212</v>
      </c>
      <c r="G6" s="7">
        <f t="shared" ref="G6:O6" si="1">IF(G4=$BF$1,"",G71)</f>
        <v>-56791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122426</v>
      </c>
      <c r="G7" s="7">
        <f t="shared" ref="G7:O7" si="2">IF(G4=$BF$1,"",G128)</f>
        <v>119329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76654</v>
      </c>
      <c r="G8" s="7">
        <f t="shared" ref="G8:O8" si="3">IF(G4=$BF$1,"",G161)</f>
        <v>86367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14735</v>
      </c>
      <c r="G9" s="7">
        <f t="shared" ref="G9:O9" si="4">IF(G4=$BF$1,"",G189)</f>
        <v>10505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7758</v>
      </c>
      <c r="G10" s="7">
        <f t="shared" ref="G10:O10" si="5">IF(G4=$BF$1,"",G210)</f>
        <v>37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176587</v>
      </c>
      <c r="G11" s="7">
        <f t="shared" ref="G11:O11" si="6">IF(G4=$BF$1,"",G227)</f>
        <v>195154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199080</v>
      </c>
      <c r="G12" s="35">
        <f t="shared" ref="G12:O12" si="7">IF(G4=$BF$1,"",SUM(G7:G8))</f>
        <v>205696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199080</v>
      </c>
      <c r="G13" s="35">
        <f t="shared" ref="G13:O13" si="8">IF(G4=$BF$1,"",SUM(G9:G11))</f>
        <v>205696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53885+21863</f>
        <v>75748</v>
      </c>
      <c r="G24">
        <f>60055+13666</f>
        <v>73721</v>
      </c>
      <c r="H24">
        <v>110138</v>
      </c>
      <c r="P24" s="50" t="s">
        <v>516</v>
      </c>
    </row>
    <row r="25" spans="5:16">
      <c r="E25" s="1" t="s">
        <v>27</v>
      </c>
      <c r="F25">
        <f>52422+12354</f>
        <v>64776</v>
      </c>
      <c r="G25">
        <f>79548+14856</f>
        <v>94404</v>
      </c>
      <c r="H25">
        <v>0</v>
      </c>
      <c r="P25" s="50" t="s">
        <v>517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10972</v>
      </c>
      <c r="G30" s="7">
        <f>IF(G4=$BF$1,"",G24-G25+ABS(G26)-G27-G28-G29)</f>
        <v>-20683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51"/>
    </row>
    <row r="31" spans="5:16">
      <c r="E31" s="12" t="s">
        <v>33</v>
      </c>
      <c r="F31"/>
      <c r="G31"/>
      <c r="H31">
        <v>-60</v>
      </c>
      <c r="P31" s="50" t="s">
        <v>523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19874</v>
      </c>
      <c r="G34">
        <v>20238</v>
      </c>
      <c r="H34">
        <v>21533</v>
      </c>
    </row>
    <row r="35" spans="5:16">
      <c r="E35" s="1" t="s">
        <v>37</v>
      </c>
      <c r="F35">
        <v>10832</v>
      </c>
      <c r="G35">
        <v>13782</v>
      </c>
      <c r="H35">
        <v>13851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  <c r="F38">
        <v>1009</v>
      </c>
      <c r="G38">
        <v>-380</v>
      </c>
      <c r="H38">
        <v>763</v>
      </c>
      <c r="P38" s="50" t="s">
        <v>524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31715</v>
      </c>
      <c r="G43" s="7">
        <f>G32+G33+G34+G35+G36+G37+G38+G39+G40+G41+G42</f>
        <v>33640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1"/>
    </row>
    <row r="44" spans="5:16">
      <c r="E44" s="6" t="s">
        <v>46</v>
      </c>
      <c r="F44" s="7">
        <f>F30+F31-F43</f>
        <v>-20743</v>
      </c>
      <c r="G44" s="7">
        <f>IF(G4=$BF$1,"",G30+G31-G43)</f>
        <v>-54323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1"/>
    </row>
    <row r="45" spans="5:16">
      <c r="E45" s="1" t="s">
        <v>47</v>
      </c>
    </row>
    <row r="46" spans="5:16">
      <c r="E46" s="1" t="s">
        <v>48</v>
      </c>
      <c r="F46"/>
      <c r="G46"/>
      <c r="H46">
        <v>-12</v>
      </c>
      <c r="P46" s="50" t="s">
        <v>523</v>
      </c>
    </row>
    <row r="47" spans="5:16">
      <c r="E47" s="1" t="s">
        <v>49</v>
      </c>
    </row>
    <row r="48" spans="5:16">
      <c r="E48" s="1" t="s">
        <v>50</v>
      </c>
      <c r="F48" s="38">
        <v>1083</v>
      </c>
      <c r="G48" s="38">
        <v>653</v>
      </c>
      <c r="P48" s="50" t="s">
        <v>517</v>
      </c>
    </row>
    <row r="49" spans="5:16">
      <c r="E49" s="1" t="s">
        <v>51</v>
      </c>
      <c r="F49">
        <v>336</v>
      </c>
      <c r="G49">
        <v>39</v>
      </c>
      <c r="H49">
        <v>-26</v>
      </c>
      <c r="P49" s="50" t="s">
        <v>524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376</v>
      </c>
      <c r="P52" s="50" t="s">
        <v>527</v>
      </c>
    </row>
    <row r="53" spans="5:16">
      <c r="E53" s="1" t="s">
        <v>55</v>
      </c>
    </row>
    <row r="54" spans="5:16">
      <c r="E54" s="1" t="s">
        <v>56</v>
      </c>
      <c r="F54">
        <v>-120</v>
      </c>
      <c r="G54">
        <v>-60</v>
      </c>
      <c r="H54">
        <v>177</v>
      </c>
      <c r="P54" s="50" t="s">
        <v>517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0</v>
      </c>
      <c r="H56">
        <v>0</v>
      </c>
    </row>
    <row r="57" spans="5:16">
      <c r="E57" s="1" t="s">
        <v>59</v>
      </c>
      <c r="F57">
        <v>324</v>
      </c>
      <c r="G57">
        <v>-339</v>
      </c>
      <c r="H57">
        <v>-3097</v>
      </c>
      <c r="P57" s="50" t="s">
        <v>516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-19792</v>
      </c>
      <c r="G59" s="7">
        <f>IF(G4=$BF$1,"",G44+G45+G46+G47+G48-G49-G50-G51+G52-G53+G54+G55-G56+G57+G58)</f>
        <v>-54108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</row>
    <row r="60" spans="5:16">
      <c r="E60" s="1" t="s">
        <v>62</v>
      </c>
      <c r="F60">
        <v>-580</v>
      </c>
      <c r="G60">
        <v>2683</v>
      </c>
      <c r="H60">
        <v>-9363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-19212</v>
      </c>
      <c r="G67" s="7">
        <f>IF(G4=$BF$1,"",SUM(G59,-G60,-ABS(G61),-G62,-G66))</f>
        <v>-56791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1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-19212</v>
      </c>
      <c r="G71" s="7">
        <f t="shared" ref="G71:O71" si="14">IF(G4=$BF$1,"",SUM(G67:G70))</f>
        <v>-56791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-19212</v>
      </c>
      <c r="G83" s="7">
        <f t="shared" ref="G83:O83" si="15">IF(G4=$BF$1,"",SUM(G71:G82))</f>
        <v>-56791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8552+31070</f>
        <v>39622</v>
      </c>
      <c r="G89" s="38">
        <f>8572+31034</f>
        <v>39606</v>
      </c>
      <c r="P89" s="50" t="s">
        <v>517</v>
      </c>
    </row>
    <row r="90" spans="5:16">
      <c r="E90" s="1" t="s">
        <v>82</v>
      </c>
      <c r="F90" s="38">
        <v>503</v>
      </c>
      <c r="G90" s="38">
        <v>1135</v>
      </c>
      <c r="P90" s="50" t="s">
        <v>517</v>
      </c>
    </row>
    <row r="91" spans="5:16">
      <c r="E91" s="1" t="s">
        <v>83</v>
      </c>
    </row>
    <row r="92" spans="5:16">
      <c r="E92" s="12" t="s">
        <v>84</v>
      </c>
      <c r="F92">
        <f>52523+1362+31+2256</f>
        <v>56172</v>
      </c>
      <c r="G92">
        <f>53185+1352+31+2181</f>
        <v>56749</v>
      </c>
      <c r="P92" s="50" t="s">
        <v>517</v>
      </c>
    </row>
    <row r="93" spans="5:16">
      <c r="E93" s="1" t="s">
        <v>85</v>
      </c>
    </row>
    <row r="94" spans="5:16">
      <c r="E94" s="1" t="s">
        <v>86</v>
      </c>
      <c r="F94" s="38">
        <v>39545</v>
      </c>
      <c r="G94" s="38">
        <v>16462</v>
      </c>
      <c r="P94" s="50" t="s">
        <v>517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135842</v>
      </c>
      <c r="G98" s="7">
        <f>IF(G4=$BF$1,"",G89+G90+G91+G92+G93+G94+G95+G96)</f>
        <v>113952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1"/>
    </row>
    <row r="99" spans="5:16">
      <c r="E99" s="1" t="s">
        <v>89</v>
      </c>
      <c r="F99" s="38">
        <v>-62673</v>
      </c>
      <c r="G99" s="38">
        <v>-60091</v>
      </c>
      <c r="P99" s="50" t="s">
        <v>517</v>
      </c>
    </row>
    <row r="100" spans="5:16">
      <c r="E100" s="6" t="s">
        <v>90</v>
      </c>
      <c r="F100" s="7">
        <f>F98+F99</f>
        <v>73169</v>
      </c>
      <c r="G100" s="7">
        <f t="shared" ref="G100:O100" si="17">IF(G4=$BF$1,"",G98+G99)</f>
        <v>53861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1"/>
    </row>
    <row r="101" spans="5:16">
      <c r="E101" s="1" t="s">
        <v>91</v>
      </c>
      <c r="F101">
        <v>4343</v>
      </c>
      <c r="G101">
        <v>0</v>
      </c>
    </row>
    <row r="102" spans="5:16">
      <c r="E102" s="1" t="s">
        <v>92</v>
      </c>
      <c r="F102">
        <v>8006</v>
      </c>
      <c r="G102">
        <v>0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12349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  <c r="F105" s="38">
        <v>4740</v>
      </c>
      <c r="G105" s="38">
        <v>8195</v>
      </c>
      <c r="P105" s="50" t="s">
        <v>517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  <c r="F109" s="38">
        <v>54</v>
      </c>
      <c r="G109" s="38">
        <v>450</v>
      </c>
      <c r="P109" s="50" t="s">
        <v>517</v>
      </c>
    </row>
    <row r="110" spans="5:16">
      <c r="E110" s="1" t="s">
        <v>100</v>
      </c>
    </row>
    <row r="111" spans="5:16">
      <c r="E111" s="1" t="s">
        <v>101</v>
      </c>
      <c r="F111">
        <v>246</v>
      </c>
      <c r="G111">
        <v>259</v>
      </c>
    </row>
    <row r="112" spans="5:16">
      <c r="E112" s="1" t="s">
        <v>102</v>
      </c>
    </row>
    <row r="113" spans="5:16">
      <c r="E113" s="1" t="s">
        <v>103</v>
      </c>
      <c r="F113">
        <v>31655</v>
      </c>
      <c r="G113">
        <v>55935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213</v>
      </c>
      <c r="G126">
        <v>629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122426</v>
      </c>
      <c r="G128" s="7">
        <f t="shared" ref="G128:O128" si="19">IF(G4=$BF$1,"",G100+SUM(G104:G126))</f>
        <v>119329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11934</v>
      </c>
      <c r="G130">
        <v>15092</v>
      </c>
    </row>
    <row r="131" spans="5:15">
      <c r="E131" s="1" t="s">
        <v>118</v>
      </c>
      <c r="F131">
        <v>25471</v>
      </c>
      <c r="G131">
        <v>36137</v>
      </c>
    </row>
    <row r="132" spans="5:15">
      <c r="E132" s="1" t="s">
        <v>119</v>
      </c>
    </row>
    <row r="133" spans="5:15">
      <c r="E133" s="1" t="s">
        <v>120</v>
      </c>
      <c r="F133">
        <v>14323</v>
      </c>
      <c r="G133">
        <v>9435</v>
      </c>
    </row>
    <row r="134" spans="5:15">
      <c r="E134" s="1" t="s">
        <v>95</v>
      </c>
      <c r="F134">
        <v>4258</v>
      </c>
      <c r="G134">
        <v>3055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55986</v>
      </c>
      <c r="G140" s="7">
        <f t="shared" ref="G140:O140" si="20">IF(G4=$BF$1,"",G130+G131+G132+G133+G134+G135+G136+G139)</f>
        <v>63719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18812</v>
      </c>
      <c r="G144">
        <v>20752</v>
      </c>
    </row>
    <row r="145" spans="5:16">
      <c r="E145" s="6" t="s">
        <v>127</v>
      </c>
      <c r="F145" s="7">
        <f>F141+F142+F143+F144</f>
        <v>18812</v>
      </c>
      <c r="G145" s="7">
        <f t="shared" ref="G145:O145" si="21">IF(G4=$BF$1,"",G141+G142+G143+G144)</f>
        <v>20752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  <c r="F151">
        <v>0</v>
      </c>
      <c r="G151">
        <v>273</v>
      </c>
    </row>
    <row r="154" spans="5:16">
      <c r="E154" s="12" t="s">
        <v>134</v>
      </c>
      <c r="F154">
        <v>1856</v>
      </c>
      <c r="G154">
        <v>1623</v>
      </c>
    </row>
    <row r="155" spans="5:16">
      <c r="E155" s="1" t="s">
        <v>135</v>
      </c>
    </row>
    <row r="156" spans="5:16">
      <c r="E156" s="12" t="s">
        <v>136</v>
      </c>
      <c r="F156"/>
      <c r="G156"/>
      <c r="P156" s="50" t="s">
        <v>523</v>
      </c>
    </row>
    <row r="157" spans="5:16">
      <c r="E157" s="12" t="s">
        <v>137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1856</v>
      </c>
      <c r="G160" s="7">
        <f>IF(G4=$BF$1,"",G146+G147+G148+G149+G150+G151+G152+G153+G154+G155+G156+G157+G158+G159)</f>
        <v>1896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76654</v>
      </c>
      <c r="G161" s="7">
        <f t="shared" ref="G161:O161" si="22">IF(G4=$BF$1,"",G140+G145+G160)</f>
        <v>86367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4106</v>
      </c>
      <c r="G172">
        <v>2599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 s="38">
        <v>51</v>
      </c>
      <c r="P181" s="50" t="s">
        <v>517</v>
      </c>
    </row>
    <row r="183" spans="5:16">
      <c r="E183" s="1" t="s">
        <v>160</v>
      </c>
    </row>
    <row r="184" spans="5:16">
      <c r="E184" s="12" t="s">
        <v>161</v>
      </c>
      <c r="F184">
        <v>6826</v>
      </c>
      <c r="G184">
        <v>6338</v>
      </c>
    </row>
    <row r="185" spans="5:16" ht="25.5">
      <c r="E185" s="12" t="s">
        <v>162</v>
      </c>
      <c r="F185" s="38">
        <v>3752</v>
      </c>
      <c r="G185" s="38">
        <v>1568</v>
      </c>
      <c r="P185" s="50" t="s">
        <v>517</v>
      </c>
    </row>
    <row r="187" spans="5:16">
      <c r="E187" s="1" t="s">
        <v>163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14735</v>
      </c>
      <c r="G189" s="7">
        <f t="shared" ref="G189:O189" si="23">IF(G4=$BF$1,"",SUM(G163:G188))</f>
        <v>10505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7">
      <c r="E193" s="1" t="s">
        <v>168</v>
      </c>
    </row>
    <row r="194" spans="5:7">
      <c r="E194" s="1" t="s">
        <v>169</v>
      </c>
    </row>
    <row r="195" spans="5:7">
      <c r="E195" s="1" t="s">
        <v>170</v>
      </c>
    </row>
    <row r="196" spans="5:7">
      <c r="E196" s="1" t="s">
        <v>171</v>
      </c>
    </row>
    <row r="197" spans="5:7">
      <c r="E197" s="1" t="s">
        <v>172</v>
      </c>
    </row>
    <row r="198" spans="5:7">
      <c r="E198" s="1" t="s">
        <v>173</v>
      </c>
    </row>
    <row r="199" spans="5:7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  <c r="F203">
        <v>45</v>
      </c>
      <c r="G203">
        <v>37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1" t="s">
        <v>180</v>
      </c>
      <c r="F209">
        <v>7713</v>
      </c>
      <c r="G209">
        <v>0</v>
      </c>
      <c r="P209" s="50" t="s">
        <v>517</v>
      </c>
    </row>
    <row r="210" spans="5:16">
      <c r="E210" s="6" t="s">
        <v>14</v>
      </c>
      <c r="F210" s="7">
        <f>SUM(F191:F209)</f>
        <v>7758</v>
      </c>
      <c r="G210" s="7">
        <f t="shared" ref="G210:O210" si="24">IF(G4=$BF$1,"",SUM(G191:G209))</f>
        <v>37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1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86252</v>
      </c>
      <c r="G212">
        <v>83867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105954</v>
      </c>
      <c r="G217">
        <v>125517</v>
      </c>
    </row>
    <row r="218" spans="5:16">
      <c r="E218" s="1" t="s">
        <v>188</v>
      </c>
    </row>
    <row r="219" spans="5:16">
      <c r="E219" s="1" t="s">
        <v>189</v>
      </c>
      <c r="F219">
        <v>-15619</v>
      </c>
      <c r="G219">
        <v>-14230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176587</v>
      </c>
      <c r="G227" s="7">
        <f t="shared" ref="G227:O227" si="25">IF(G4=$BF$1,"",SUM(G212:G226))</f>
        <v>195154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-19212</v>
      </c>
      <c r="G267">
        <v>-56791</v>
      </c>
      <c r="H267">
        <v>-45970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4040</v>
      </c>
      <c r="G271">
        <v>5236</v>
      </c>
      <c r="H271">
        <v>5391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767</v>
      </c>
      <c r="G275">
        <v>5331</v>
      </c>
      <c r="H275">
        <v>1814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  <c r="F278">
        <v>1036</v>
      </c>
      <c r="G278">
        <v>-320</v>
      </c>
      <c r="H278">
        <v>-538</v>
      </c>
    </row>
    <row r="279" spans="5:8">
      <c r="E279" s="1" t="s">
        <v>244</v>
      </c>
    </row>
    <row r="280" spans="5:8" ht="25.5" customHeight="1">
      <c r="E280" s="1" t="s">
        <v>245</v>
      </c>
      <c r="F280">
        <v>-27</v>
      </c>
      <c r="G280">
        <v>0</v>
      </c>
      <c r="H280">
        <v>8</v>
      </c>
    </row>
    <row r="281" spans="5:8" ht="25.5" customHeight="1">
      <c r="E281" s="1" t="s">
        <v>246</v>
      </c>
    </row>
    <row r="284" spans="5:8">
      <c r="E284" s="1" t="s">
        <v>247</v>
      </c>
      <c r="F284">
        <v>106</v>
      </c>
      <c r="G284">
        <v>2048</v>
      </c>
      <c r="H284">
        <v>1595</v>
      </c>
    </row>
    <row r="285" spans="5:8">
      <c r="E285" s="1" t="s">
        <v>248</v>
      </c>
      <c r="F285">
        <v>2318</v>
      </c>
      <c r="G285">
        <v>5732</v>
      </c>
      <c r="H285">
        <v>5220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-18</v>
      </c>
      <c r="G288">
        <v>-25</v>
      </c>
      <c r="H288">
        <v>4209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8222</v>
      </c>
      <c r="G296" s="7">
        <f>IF(G4=$BF$1,"",G271+G272+G273+G274+G275+G276+G277+G278+G279+G280+G281+G282+G283+G284+G285+G286+G287+G288+G289+G290+G291+G292+G293+G294+G295)</f>
        <v>18002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-10990</v>
      </c>
      <c r="G297" s="7">
        <f t="shared" ref="G297:O297" si="27">IF(G4=$BF$1,"",MIN(F267,F268,F269)+F296)</f>
        <v>-10990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-3471</v>
      </c>
      <c r="G299">
        <v>24434</v>
      </c>
      <c r="H299">
        <v>16405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93</v>
      </c>
      <c r="G302">
        <v>680</v>
      </c>
      <c r="H302">
        <v>-523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3063</v>
      </c>
      <c r="G309">
        <v>295</v>
      </c>
      <c r="H309">
        <v>11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1333</v>
      </c>
      <c r="G315">
        <v>477</v>
      </c>
      <c r="H315">
        <v>-1942</v>
      </c>
    </row>
    <row r="316" spans="5:15">
      <c r="E316" s="1" t="s">
        <v>276</v>
      </c>
    </row>
    <row r="317" spans="5:15">
      <c r="E317" s="1" t="s">
        <v>277</v>
      </c>
      <c r="F317">
        <v>1011</v>
      </c>
      <c r="G317">
        <v>-1269</v>
      </c>
      <c r="H317">
        <v>-2149</v>
      </c>
    </row>
    <row r="318" spans="5:15">
      <c r="E318" s="6" t="s">
        <v>278</v>
      </c>
      <c r="F318" s="7">
        <f>F299+F300+F301+F302+F303+F304+F305+F306+F307+F308+F309+F310+F311+F312+F313+F314+F315+F316+F317</f>
        <v>2029</v>
      </c>
      <c r="G318" s="7">
        <f>IF(G4=$BF$1,"",G299+G300+G301+G302+G303+G304+G305+G306+G307+G308+G309+G310+G311+G312+G313+G314+G315+G316+G317)</f>
        <v>24617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-8961</v>
      </c>
      <c r="G319" s="7">
        <f t="shared" ref="G319:O319" si="28">IF(G4=$BF$1,"",G297+G318)</f>
        <v>13627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-8961</v>
      </c>
      <c r="G326" s="7">
        <f t="shared" ref="G326:O326" si="30">IF(G4=$BF$1,"",G325+G319)</f>
        <v>13627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-6073</v>
      </c>
      <c r="G328">
        <v>-1177</v>
      </c>
      <c r="H328">
        <v>-1867</v>
      </c>
    </row>
    <row r="329" spans="5:15">
      <c r="E329" s="1" t="s">
        <v>288</v>
      </c>
      <c r="F329">
        <v>202</v>
      </c>
      <c r="G329">
        <v>0</v>
      </c>
      <c r="H329">
        <v>0</v>
      </c>
    </row>
    <row r="330" spans="5:15">
      <c r="E330" s="1" t="s">
        <v>289</v>
      </c>
    </row>
    <row r="331" spans="5:15">
      <c r="E331" s="1" t="s">
        <v>290</v>
      </c>
      <c r="F331">
        <v>-17922</v>
      </c>
      <c r="G331">
        <v>-19242</v>
      </c>
      <c r="H331">
        <v>-25791</v>
      </c>
    </row>
    <row r="332" spans="5:15">
      <c r="E332" s="12" t="s">
        <v>291</v>
      </c>
      <c r="F332">
        <v>28463</v>
      </c>
      <c r="G332">
        <v>10532</v>
      </c>
      <c r="H332">
        <v>16368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4670</v>
      </c>
      <c r="G337" s="7">
        <f>IF(G4=$BF$1,"",SUM(G328:G336))</f>
        <v>-9887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9981</v>
      </c>
      <c r="G339">
        <v>4934</v>
      </c>
      <c r="H339">
        <v>1584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9981</v>
      </c>
      <c r="G352" s="7">
        <f>IF(G4=$BF$1,"",SUM(G339:G351))</f>
        <v>4934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5690</v>
      </c>
      <c r="G353" s="7">
        <f t="shared" ref="G353:O353" si="33">IF(G4=$BF$1,"",G326+G337+G352)</f>
        <v>8674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-597</v>
      </c>
      <c r="G354">
        <v>147</v>
      </c>
      <c r="H354">
        <v>-149</v>
      </c>
    </row>
    <row r="355" spans="5:15">
      <c r="E355" s="6" t="s">
        <v>314</v>
      </c>
      <c r="F355" s="7">
        <f>F353+F354</f>
        <v>5093</v>
      </c>
      <c r="G355" s="7">
        <f t="shared" ref="G355:O355" si="34">IF(G4=$BF$1,"",G353+G354)</f>
        <v>8821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15092</v>
      </c>
      <c r="G356">
        <v>10262</v>
      </c>
      <c r="H356">
        <v>22314</v>
      </c>
    </row>
    <row r="357" spans="5:15">
      <c r="E357" s="6" t="s">
        <v>316</v>
      </c>
      <c r="F357" s="7">
        <f>F355+F356</f>
        <v>20185</v>
      </c>
      <c r="G357" s="7">
        <f t="shared" ref="G357:O357" si="35">IF(G4=$BF$1,"",G355+G356)</f>
        <v>19083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2.7495557575182107E-2</v>
      </c>
      <c r="G364" s="24">
        <f t="shared" si="37"/>
        <v>-0.33064882238646059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-0.66170696060995582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-3.2163970130678281E-2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0.14484870887680204</v>
      </c>
      <c r="G369" s="27">
        <f t="shared" si="41"/>
        <v>-0.28055777865194448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-0.27384221365580608</v>
      </c>
      <c r="G370" s="27">
        <f t="shared" si="42"/>
        <v>-0.73687280422132095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-0.25363045889000368</v>
      </c>
      <c r="G371" s="28">
        <f t="shared" si="43"/>
        <v>-0.77035037506273651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-9.6503918022905366E-2</v>
      </c>
      <c r="G372" s="27">
        <f t="shared" si="44"/>
        <v>-0.27609190261356564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-0.10879623075311319</v>
      </c>
      <c r="G373" s="27">
        <f t="shared" si="45"/>
        <v>-0.29100607725181138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0.11298472975688166</v>
      </c>
      <c r="G376" s="30">
        <f t="shared" si="47"/>
        <v>5.1250388923459865E-2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0.1273763074291992</v>
      </c>
      <c r="G377" s="30">
        <f t="shared" si="48"/>
        <v>5.4018877399387148E-2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-61.735119047619051</v>
      </c>
      <c r="G378" s="30">
        <f t="shared" si="49"/>
        <v>-1392.8974358974358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5.2021717000339329</v>
      </c>
      <c r="G382" s="32">
        <f t="shared" si="51"/>
        <v>8.2215135649690616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3.9254835425856802</v>
      </c>
      <c r="G383" s="32">
        <f t="shared" si="52"/>
        <v>6.2460732984293195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2.5385137427892772</v>
      </c>
      <c r="G384" s="32">
        <f t="shared" si="53"/>
        <v>4.876630176106616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-0.6081438751272481</v>
      </c>
      <c r="G385" s="32">
        <f t="shared" si="54"/>
        <v>1.2971918134221798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11934</v>
      </c>
      <c r="G418" s="17">
        <f>G130-G417</f>
        <v>15092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4106</v>
      </c>
      <c r="G433" s="17">
        <f>G172-G432</f>
        <v>2599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502</v>
      </c>
      <c r="B1" s="39" t="s">
        <v>503</v>
      </c>
      <c r="C1" s="39" t="s">
        <v>504</v>
      </c>
      <c r="D1" s="39" t="s">
        <v>505</v>
      </c>
      <c r="E1" s="39"/>
    </row>
    <row r="2" spans="1:5">
      <c r="A2" s="41" t="s">
        <v>518</v>
      </c>
      <c r="B2" s="42" t="s">
        <v>506</v>
      </c>
      <c r="C2" s="39">
        <v>1</v>
      </c>
      <c r="D2" s="39" t="s">
        <v>507</v>
      </c>
      <c r="E2" s="39"/>
    </row>
    <row r="3" spans="1:5">
      <c r="A3" s="41" t="s">
        <v>519</v>
      </c>
      <c r="B3" s="41" t="s">
        <v>506</v>
      </c>
      <c r="C3" s="39">
        <v>1</v>
      </c>
      <c r="D3" s="39" t="s">
        <v>507</v>
      </c>
    </row>
    <row r="4" spans="1:5">
      <c r="A4" s="41" t="s">
        <v>518</v>
      </c>
      <c r="B4" s="42" t="s">
        <v>522</v>
      </c>
      <c r="C4" s="39">
        <v>0</v>
      </c>
      <c r="D4" s="39" t="s">
        <v>507</v>
      </c>
    </row>
    <row r="5" spans="1:5">
      <c r="A5" s="41" t="s">
        <v>519</v>
      </c>
      <c r="B5" s="43" t="s">
        <v>522</v>
      </c>
      <c r="C5" s="39">
        <v>0</v>
      </c>
      <c r="D5" s="39" t="s">
        <v>507</v>
      </c>
    </row>
    <row r="6" spans="1:5">
      <c r="A6" s="44" t="s">
        <v>520</v>
      </c>
      <c r="B6" s="43" t="s">
        <v>506</v>
      </c>
      <c r="C6" s="39">
        <v>1</v>
      </c>
      <c r="D6" s="39" t="s">
        <v>507</v>
      </c>
    </row>
    <row r="7" spans="1:5">
      <c r="A7" s="41" t="s">
        <v>521</v>
      </c>
      <c r="B7" s="42" t="s">
        <v>522</v>
      </c>
      <c r="C7" s="39">
        <v>0</v>
      </c>
      <c r="D7" s="39" t="s">
        <v>507</v>
      </c>
    </row>
    <row r="8" spans="1:5">
      <c r="A8" s="41" t="s">
        <v>526</v>
      </c>
      <c r="B8" s="41" t="s">
        <v>525</v>
      </c>
      <c r="C8" s="39">
        <v>0</v>
      </c>
      <c r="D8" s="39" t="s">
        <v>507</v>
      </c>
    </row>
    <row r="9" spans="1:5">
      <c r="A9" s="41" t="s">
        <v>529</v>
      </c>
      <c r="B9" s="41" t="s">
        <v>528</v>
      </c>
      <c r="C9" s="39">
        <v>1</v>
      </c>
      <c r="D9" s="39" t="s">
        <v>507</v>
      </c>
    </row>
    <row r="10" spans="1:5">
      <c r="A10" s="44" t="s">
        <v>531</v>
      </c>
      <c r="B10" s="41" t="s">
        <v>530</v>
      </c>
      <c r="C10" s="39">
        <v>0</v>
      </c>
      <c r="D10" s="39" t="s">
        <v>507</v>
      </c>
    </row>
    <row r="11" spans="1:5">
      <c r="A11" s="41" t="s">
        <v>532</v>
      </c>
      <c r="B11" s="41" t="s">
        <v>533</v>
      </c>
      <c r="C11" s="39">
        <v>0</v>
      </c>
      <c r="D11" s="39" t="s">
        <v>507</v>
      </c>
    </row>
    <row r="12" spans="1:5">
      <c r="A12" s="44" t="s">
        <v>508</v>
      </c>
      <c r="B12" s="43" t="s">
        <v>509</v>
      </c>
      <c r="C12" s="39">
        <v>1</v>
      </c>
      <c r="D12" s="39" t="s">
        <v>507</v>
      </c>
    </row>
    <row r="13" spans="1:5">
      <c r="A13" s="44" t="s">
        <v>534</v>
      </c>
      <c r="B13" s="41" t="s">
        <v>510</v>
      </c>
      <c r="C13" s="39">
        <v>1</v>
      </c>
      <c r="D13" s="39" t="s">
        <v>507</v>
      </c>
    </row>
    <row r="14" spans="1:5">
      <c r="A14" s="45" t="s">
        <v>535</v>
      </c>
      <c r="B14" s="45" t="s">
        <v>510</v>
      </c>
      <c r="C14" s="39">
        <v>1</v>
      </c>
      <c r="D14" s="39" t="s">
        <v>507</v>
      </c>
    </row>
    <row r="15" spans="1:5">
      <c r="A15" s="45" t="s">
        <v>511</v>
      </c>
      <c r="B15" s="45" t="s">
        <v>512</v>
      </c>
      <c r="C15" s="39">
        <v>1</v>
      </c>
      <c r="D15" s="39" t="s">
        <v>507</v>
      </c>
    </row>
    <row r="16" spans="1:5">
      <c r="A16" s="43" t="s">
        <v>536</v>
      </c>
      <c r="B16" s="43" t="s">
        <v>512</v>
      </c>
      <c r="C16" s="39">
        <v>1</v>
      </c>
      <c r="D16" s="39" t="s">
        <v>507</v>
      </c>
    </row>
    <row r="17" spans="1:4">
      <c r="A17" s="45" t="s">
        <v>537</v>
      </c>
      <c r="B17" s="46" t="s">
        <v>512</v>
      </c>
      <c r="C17" s="39">
        <v>1</v>
      </c>
      <c r="D17" s="39" t="s">
        <v>507</v>
      </c>
    </row>
    <row r="18" spans="1:4">
      <c r="A18" s="45" t="s">
        <v>538</v>
      </c>
      <c r="B18" s="43" t="s">
        <v>512</v>
      </c>
      <c r="C18" s="39">
        <v>1</v>
      </c>
      <c r="D18" s="39" t="s">
        <v>507</v>
      </c>
    </row>
    <row r="19" spans="1:4">
      <c r="A19" s="47" t="s">
        <v>513</v>
      </c>
      <c r="B19" s="47" t="s">
        <v>513</v>
      </c>
      <c r="C19" s="48">
        <v>1</v>
      </c>
      <c r="D19" s="39" t="s">
        <v>507</v>
      </c>
    </row>
    <row r="20" spans="1:4" ht="25.5">
      <c r="A20" s="43" t="s">
        <v>539</v>
      </c>
      <c r="B20" s="43" t="s">
        <v>514</v>
      </c>
      <c r="C20" s="48">
        <v>1</v>
      </c>
      <c r="D20" s="39" t="s">
        <v>507</v>
      </c>
    </row>
    <row r="21" spans="1:4">
      <c r="A21" s="45" t="s">
        <v>541</v>
      </c>
      <c r="B21" s="49" t="s">
        <v>540</v>
      </c>
      <c r="C21" s="48">
        <v>1</v>
      </c>
      <c r="D21" s="39" t="s">
        <v>507</v>
      </c>
    </row>
    <row r="22" spans="1:4">
      <c r="A22" t="s">
        <v>391</v>
      </c>
      <c r="B22" s="49" t="s">
        <v>95</v>
      </c>
      <c r="C22" s="48">
        <v>1</v>
      </c>
      <c r="D22" s="39" t="s">
        <v>507</v>
      </c>
    </row>
    <row r="23" spans="1:4">
      <c r="A23" s="43" t="s">
        <v>543</v>
      </c>
      <c r="B23" s="49" t="s">
        <v>542</v>
      </c>
      <c r="C23" s="48">
        <v>1</v>
      </c>
      <c r="D23" s="39" t="s">
        <v>507</v>
      </c>
    </row>
    <row r="24" spans="1:4">
      <c r="A24" s="41" t="s">
        <v>544</v>
      </c>
      <c r="B24" s="41" t="s">
        <v>162</v>
      </c>
      <c r="C24" s="48">
        <v>1</v>
      </c>
      <c r="D24" s="39" t="s">
        <v>507</v>
      </c>
    </row>
    <row r="25" spans="1:4">
      <c r="A25" s="41" t="s">
        <v>545</v>
      </c>
      <c r="B25" s="49" t="s">
        <v>515</v>
      </c>
      <c r="C25" s="48">
        <v>1</v>
      </c>
      <c r="D25" s="39" t="s">
        <v>507</v>
      </c>
    </row>
    <row r="26" spans="1:4">
      <c r="A26" s="44" t="s">
        <v>546</v>
      </c>
      <c r="B26" s="49" t="s">
        <v>180</v>
      </c>
      <c r="C26" s="48">
        <v>1</v>
      </c>
      <c r="D26" s="39" t="s">
        <v>507</v>
      </c>
    </row>
    <row r="27" spans="1:4">
      <c r="A27" s="44"/>
      <c r="B27" s="49"/>
      <c r="C27" s="48"/>
      <c r="D27" s="39"/>
    </row>
    <row r="28" spans="1:4">
      <c r="A28" s="44"/>
      <c r="B28" s="49"/>
      <c r="C28" s="48"/>
      <c r="D28" s="39"/>
    </row>
    <row r="29" spans="1:4">
      <c r="A29" s="49"/>
      <c r="B29" s="49"/>
      <c r="C29" s="48"/>
      <c r="D29" s="39"/>
    </row>
    <row r="30" spans="1:4">
      <c r="A30" s="45"/>
      <c r="B30" s="49"/>
      <c r="C30" s="48"/>
      <c r="D30" s="39"/>
    </row>
    <row r="31" spans="1:4">
      <c r="A31" s="44"/>
      <c r="B31" s="49"/>
      <c r="C31" s="48"/>
      <c r="D31" s="39"/>
    </row>
    <row r="32" spans="1:4">
      <c r="A32" s="44"/>
      <c r="B32" s="49"/>
      <c r="C32" s="48"/>
      <c r="D32" s="39"/>
    </row>
    <row r="33" spans="1:4">
      <c r="A33" s="44"/>
      <c r="B33" s="49"/>
      <c r="C33" s="48"/>
      <c r="D33" s="39"/>
    </row>
    <row r="34" spans="1:4">
      <c r="A34" s="44"/>
      <c r="B34" s="49"/>
      <c r="C34" s="48"/>
      <c r="D34" s="39"/>
    </row>
    <row r="35" spans="1:4">
      <c r="A35" s="44"/>
      <c r="B35" s="49"/>
      <c r="C35" s="48"/>
      <c r="D35" s="39"/>
    </row>
    <row r="36" spans="1:4">
      <c r="A36" s="41"/>
      <c r="B36" s="49"/>
      <c r="C36" s="48"/>
      <c r="D36" s="39"/>
    </row>
    <row r="37" spans="1:4">
      <c r="A37" s="41"/>
      <c r="B37" s="41"/>
      <c r="C37" s="48"/>
      <c r="D37" s="39"/>
    </row>
    <row r="38" spans="1:4">
      <c r="A38" s="41"/>
      <c r="B38" s="41"/>
      <c r="C38" s="48"/>
      <c r="D38" s="39"/>
    </row>
    <row r="39" spans="1:4">
      <c r="A39" s="41"/>
      <c r="B39" s="49"/>
      <c r="C39" s="48"/>
      <c r="D39" s="39"/>
    </row>
    <row r="40" spans="1:4">
      <c r="A40" s="41"/>
      <c r="B40" s="49"/>
      <c r="C40" s="48"/>
      <c r="D40" s="39"/>
    </row>
    <row r="41" spans="1:4">
      <c r="A41" s="41"/>
      <c r="B41" s="49"/>
      <c r="C41" s="48"/>
      <c r="D41" s="39"/>
    </row>
    <row r="42" spans="1:4">
      <c r="A42" s="49"/>
      <c r="B42" s="49"/>
      <c r="C42" s="48"/>
      <c r="D42" s="39"/>
    </row>
    <row r="43" spans="1:4">
      <c r="A43" s="41"/>
      <c r="B43" s="49"/>
      <c r="C43" s="48"/>
      <c r="D43" s="39"/>
    </row>
    <row r="44" spans="1:4">
      <c r="A44" s="41"/>
      <c r="B44" s="49"/>
      <c r="C44" s="48"/>
      <c r="D44" s="39"/>
    </row>
    <row r="45" spans="1:4">
      <c r="A45" s="41"/>
      <c r="B45" s="49"/>
      <c r="C45" s="48"/>
      <c r="D45" s="39"/>
    </row>
    <row r="46" spans="1:4">
      <c r="A46" s="49"/>
      <c r="B46" s="49"/>
      <c r="C46" s="48"/>
      <c r="D46" s="39"/>
    </row>
    <row r="47" spans="1:4">
      <c r="A47" s="49"/>
      <c r="B47" s="49"/>
      <c r="C47" s="48"/>
      <c r="D47" s="39"/>
    </row>
    <row r="48" spans="1:4">
      <c r="A48" s="49"/>
      <c r="B48" s="49"/>
    </row>
    <row r="49" spans="1:2">
      <c r="A49" s="49"/>
      <c r="B49" s="49"/>
    </row>
    <row r="50" spans="1:2">
      <c r="A50" s="49"/>
      <c r="B50" s="49"/>
    </row>
    <row r="51" spans="1:2">
      <c r="A51" s="49"/>
      <c r="B51" s="49"/>
    </row>
    <row r="52" spans="1:2">
      <c r="A52" s="49"/>
      <c r="B52" s="49"/>
    </row>
    <row r="53" spans="1:2">
      <c r="A53" s="49"/>
      <c r="B53" s="49"/>
    </row>
    <row r="54" spans="1:2">
      <c r="A54" s="49"/>
      <c r="B54" s="49"/>
    </row>
    <row r="55" spans="1:2">
      <c r="A55" s="49"/>
      <c r="B55" s="49"/>
    </row>
    <row r="56" spans="1:2">
      <c r="A56" s="49"/>
      <c r="B56" s="49"/>
    </row>
    <row r="57" spans="1:2">
      <c r="A57" s="49"/>
      <c r="B57" s="49"/>
    </row>
    <row r="58" spans="1:2">
      <c r="A58" s="49"/>
      <c r="B58" s="49"/>
    </row>
    <row r="59" spans="1:2">
      <c r="A59" s="49"/>
      <c r="B59" s="49"/>
    </row>
    <row r="60" spans="1:2">
      <c r="A60" s="49"/>
      <c r="B60" s="49"/>
    </row>
    <row r="61" spans="1:2">
      <c r="A61" s="49"/>
      <c r="B61" s="49"/>
    </row>
    <row r="62" spans="1:2">
      <c r="A62" s="49"/>
      <c r="B62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0"/>
  <sheetViews>
    <sheetView topLeftCell="A18" workbookViewId="0">
      <selection activeCell="A30" sqref="A30"/>
    </sheetView>
  </sheetViews>
  <sheetFormatPr defaultRowHeight="12.75"/>
  <cols>
    <col min="1" max="4" width="25.7109375" customWidth="1"/>
  </cols>
  <sheetData>
    <row r="2" spans="1:6">
      <c r="E2">
        <v>2018</v>
      </c>
    </row>
    <row r="3" spans="1:6">
      <c r="A3" t="s">
        <v>374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11934</v>
      </c>
      <c r="F5">
        <v>15092</v>
      </c>
    </row>
    <row r="6" spans="1:6">
      <c r="A6" t="s">
        <v>377</v>
      </c>
      <c r="B6" t="s">
        <v>118</v>
      </c>
      <c r="C6" t="s">
        <v>118</v>
      </c>
      <c r="D6" t="s">
        <v>116</v>
      </c>
      <c r="E6">
        <v>25471</v>
      </c>
      <c r="F6">
        <v>36137</v>
      </c>
    </row>
    <row r="7" spans="1:6">
      <c r="A7" t="s">
        <v>378</v>
      </c>
      <c r="B7" t="s">
        <v>120</v>
      </c>
      <c r="C7" t="s">
        <v>120</v>
      </c>
      <c r="D7" t="s">
        <v>116</v>
      </c>
      <c r="E7">
        <v>14323</v>
      </c>
      <c r="F7">
        <v>9435</v>
      </c>
    </row>
    <row r="8" spans="1:6">
      <c r="A8" t="s">
        <v>379</v>
      </c>
      <c r="B8" t="s">
        <v>95</v>
      </c>
      <c r="C8" t="s">
        <v>95</v>
      </c>
      <c r="D8" t="s">
        <v>116</v>
      </c>
      <c r="E8">
        <v>4258</v>
      </c>
      <c r="F8">
        <v>3055</v>
      </c>
    </row>
    <row r="9" spans="1:6">
      <c r="A9" t="s">
        <v>380</v>
      </c>
      <c r="B9" t="s">
        <v>133</v>
      </c>
      <c r="C9" t="s">
        <v>133</v>
      </c>
      <c r="D9" t="s">
        <v>116</v>
      </c>
      <c r="F9">
        <v>273</v>
      </c>
    </row>
    <row r="10" spans="1:6">
      <c r="A10" t="s">
        <v>381</v>
      </c>
      <c r="B10" t="s">
        <v>126</v>
      </c>
      <c r="C10" t="s">
        <v>126</v>
      </c>
      <c r="D10" t="s">
        <v>116</v>
      </c>
      <c r="E10">
        <v>18812</v>
      </c>
      <c r="F10">
        <v>20752</v>
      </c>
    </row>
    <row r="11" spans="1:6">
      <c r="A11" t="s">
        <v>382</v>
      </c>
      <c r="B11" t="s">
        <v>134</v>
      </c>
      <c r="C11" t="s">
        <v>134</v>
      </c>
      <c r="D11" t="s">
        <v>116</v>
      </c>
      <c r="E11">
        <v>1856</v>
      </c>
      <c r="F11">
        <v>1623</v>
      </c>
    </row>
    <row r="12" spans="1:6">
      <c r="A12" t="s">
        <v>383</v>
      </c>
      <c r="B12" t="s">
        <v>12</v>
      </c>
      <c r="C12" t="s">
        <v>12</v>
      </c>
      <c r="D12" t="s">
        <v>116</v>
      </c>
      <c r="E12">
        <v>76654</v>
      </c>
      <c r="F12">
        <v>86367</v>
      </c>
    </row>
    <row r="13" spans="1:6">
      <c r="A13" t="s">
        <v>384</v>
      </c>
      <c r="D13" t="s">
        <v>116</v>
      </c>
      <c r="E13">
        <v>39545</v>
      </c>
      <c r="F13">
        <v>16462</v>
      </c>
    </row>
    <row r="14" spans="1:6">
      <c r="A14" t="s">
        <v>385</v>
      </c>
      <c r="B14" t="s">
        <v>84</v>
      </c>
      <c r="C14" t="s">
        <v>84</v>
      </c>
      <c r="D14" t="s">
        <v>80</v>
      </c>
      <c r="E14">
        <v>33624</v>
      </c>
      <c r="F14">
        <v>37399</v>
      </c>
    </row>
    <row r="15" spans="1:6">
      <c r="A15" t="s">
        <v>386</v>
      </c>
      <c r="B15" t="s">
        <v>103</v>
      </c>
      <c r="C15" t="s">
        <v>103</v>
      </c>
      <c r="D15" t="s">
        <v>80</v>
      </c>
      <c r="E15">
        <v>31655</v>
      </c>
      <c r="F15">
        <v>55935</v>
      </c>
    </row>
    <row r="16" spans="1:6">
      <c r="A16" t="s">
        <v>387</v>
      </c>
      <c r="B16" t="s">
        <v>387</v>
      </c>
      <c r="C16" t="s">
        <v>91</v>
      </c>
      <c r="D16" t="s">
        <v>80</v>
      </c>
      <c r="E16">
        <v>4343</v>
      </c>
    </row>
    <row r="17" spans="1:6">
      <c r="A17" t="s">
        <v>388</v>
      </c>
      <c r="B17" t="s">
        <v>389</v>
      </c>
      <c r="C17" t="s">
        <v>92</v>
      </c>
      <c r="D17" t="s">
        <v>80</v>
      </c>
      <c r="E17">
        <v>8006</v>
      </c>
    </row>
    <row r="18" spans="1:6">
      <c r="A18" t="s">
        <v>390</v>
      </c>
      <c r="B18" t="s">
        <v>101</v>
      </c>
      <c r="C18" t="s">
        <v>101</v>
      </c>
      <c r="D18" t="s">
        <v>80</v>
      </c>
      <c r="E18">
        <v>246</v>
      </c>
      <c r="F18">
        <v>259</v>
      </c>
    </row>
    <row r="19" spans="1:6">
      <c r="A19" t="s">
        <v>391</v>
      </c>
      <c r="D19" t="s">
        <v>80</v>
      </c>
      <c r="E19">
        <v>4740</v>
      </c>
      <c r="F19">
        <v>8195</v>
      </c>
    </row>
    <row r="20" spans="1:6">
      <c r="A20" t="s">
        <v>392</v>
      </c>
      <c r="B20" t="s">
        <v>136</v>
      </c>
      <c r="C20" t="s">
        <v>136</v>
      </c>
      <c r="D20" t="s">
        <v>116</v>
      </c>
      <c r="E20">
        <v>54</v>
      </c>
      <c r="F20">
        <v>450</v>
      </c>
    </row>
    <row r="21" spans="1:6">
      <c r="A21" t="s">
        <v>393</v>
      </c>
      <c r="B21" t="s">
        <v>113</v>
      </c>
      <c r="C21" t="s">
        <v>113</v>
      </c>
      <c r="D21" t="s">
        <v>80</v>
      </c>
      <c r="E21">
        <v>213</v>
      </c>
      <c r="F21">
        <v>629</v>
      </c>
    </row>
    <row r="22" spans="1:6">
      <c r="A22" t="s">
        <v>394</v>
      </c>
      <c r="D22" t="s">
        <v>80</v>
      </c>
      <c r="E22">
        <v>199080</v>
      </c>
      <c r="F22">
        <v>205696</v>
      </c>
    </row>
    <row r="23" spans="1:6">
      <c r="A23" t="s">
        <v>395</v>
      </c>
      <c r="D23" t="s">
        <v>80</v>
      </c>
    </row>
    <row r="24" spans="1:6">
      <c r="A24" t="s">
        <v>396</v>
      </c>
      <c r="B24" t="s">
        <v>165</v>
      </c>
      <c r="C24" t="s">
        <v>165</v>
      </c>
      <c r="D24" t="s">
        <v>141</v>
      </c>
    </row>
    <row r="25" spans="1:6">
      <c r="A25" t="s">
        <v>397</v>
      </c>
      <c r="B25" t="s">
        <v>151</v>
      </c>
      <c r="C25" t="s">
        <v>151</v>
      </c>
      <c r="D25" t="s">
        <v>141</v>
      </c>
      <c r="E25">
        <v>4106</v>
      </c>
      <c r="F25">
        <v>2599</v>
      </c>
    </row>
    <row r="26" spans="1:6">
      <c r="A26" t="s">
        <v>398</v>
      </c>
      <c r="B26" t="s">
        <v>399</v>
      </c>
      <c r="C26" t="s">
        <v>161</v>
      </c>
      <c r="D26" t="s">
        <v>141</v>
      </c>
      <c r="E26">
        <v>6826</v>
      </c>
      <c r="F26">
        <v>6338</v>
      </c>
    </row>
    <row r="27" spans="1:6">
      <c r="A27" t="s">
        <v>400</v>
      </c>
      <c r="B27" t="s">
        <v>172</v>
      </c>
      <c r="C27" t="s">
        <v>172</v>
      </c>
      <c r="D27" t="s">
        <v>141</v>
      </c>
      <c r="E27">
        <v>3752</v>
      </c>
      <c r="F27">
        <v>1568</v>
      </c>
    </row>
    <row r="28" spans="1:6">
      <c r="A28" t="s">
        <v>401</v>
      </c>
      <c r="B28" t="s">
        <v>173</v>
      </c>
      <c r="C28" t="s">
        <v>173</v>
      </c>
      <c r="D28" t="s">
        <v>141</v>
      </c>
      <c r="E28">
        <v>51</v>
      </c>
    </row>
    <row r="29" spans="1:6">
      <c r="A29" t="s">
        <v>402</v>
      </c>
      <c r="B29" t="s">
        <v>14</v>
      </c>
      <c r="C29" t="s">
        <v>14</v>
      </c>
      <c r="D29" t="s">
        <v>141</v>
      </c>
      <c r="E29">
        <v>14735</v>
      </c>
      <c r="F29">
        <v>10505</v>
      </c>
    </row>
    <row r="30" spans="1:6">
      <c r="A30" t="s">
        <v>403</v>
      </c>
      <c r="B30" t="s">
        <v>180</v>
      </c>
      <c r="C30" t="s">
        <v>180</v>
      </c>
      <c r="D30" t="s">
        <v>141</v>
      </c>
      <c r="E30">
        <v>7713</v>
      </c>
    </row>
    <row r="31" spans="1:6">
      <c r="A31" t="s">
        <v>404</v>
      </c>
      <c r="B31" t="s">
        <v>178</v>
      </c>
      <c r="C31" t="s">
        <v>178</v>
      </c>
      <c r="D31" t="s">
        <v>165</v>
      </c>
      <c r="E31">
        <v>45</v>
      </c>
      <c r="F31">
        <v>37</v>
      </c>
    </row>
    <row r="32" spans="1:6">
      <c r="A32" t="s">
        <v>405</v>
      </c>
      <c r="B32" t="s">
        <v>164</v>
      </c>
      <c r="C32" t="s">
        <v>164</v>
      </c>
      <c r="D32" t="s">
        <v>165</v>
      </c>
      <c r="E32">
        <v>22493</v>
      </c>
      <c r="F32">
        <v>10542</v>
      </c>
    </row>
    <row r="33" spans="1:6">
      <c r="A33" t="s">
        <v>406</v>
      </c>
      <c r="B33" t="s">
        <v>180</v>
      </c>
      <c r="C33" t="s">
        <v>180</v>
      </c>
      <c r="D33" t="s">
        <v>165</v>
      </c>
    </row>
    <row r="34" spans="1:6">
      <c r="A34" t="s">
        <v>407</v>
      </c>
      <c r="B34" t="s">
        <v>181</v>
      </c>
      <c r="C34" t="s">
        <v>181</v>
      </c>
      <c r="D34" t="s">
        <v>165</v>
      </c>
    </row>
    <row r="35" spans="1:6">
      <c r="A35" t="s">
        <v>408</v>
      </c>
      <c r="D35" t="s">
        <v>165</v>
      </c>
    </row>
    <row r="36" spans="1:6">
      <c r="A36" t="s">
        <v>409</v>
      </c>
      <c r="B36" t="s">
        <v>182</v>
      </c>
      <c r="C36" t="s">
        <v>182</v>
      </c>
      <c r="D36" t="s">
        <v>181</v>
      </c>
      <c r="E36">
        <v>136</v>
      </c>
      <c r="F36">
        <v>134</v>
      </c>
    </row>
    <row r="37" spans="1:6">
      <c r="A37" t="s">
        <v>410</v>
      </c>
      <c r="B37" t="s">
        <v>182</v>
      </c>
      <c r="C37" t="s">
        <v>182</v>
      </c>
      <c r="D37" t="s">
        <v>181</v>
      </c>
      <c r="E37">
        <v>86116</v>
      </c>
      <c r="F37">
        <v>83733</v>
      </c>
    </row>
    <row r="38" spans="1:6">
      <c r="A38" t="s">
        <v>411</v>
      </c>
      <c r="B38" t="s">
        <v>187</v>
      </c>
      <c r="C38" t="s">
        <v>187</v>
      </c>
      <c r="D38" t="s">
        <v>181</v>
      </c>
      <c r="E38">
        <v>105954</v>
      </c>
      <c r="F38">
        <v>125517</v>
      </c>
    </row>
    <row r="39" spans="1:6">
      <c r="A39" t="s">
        <v>412</v>
      </c>
      <c r="B39" t="s">
        <v>189</v>
      </c>
      <c r="C39" t="s">
        <v>189</v>
      </c>
      <c r="D39" t="s">
        <v>181</v>
      </c>
      <c r="E39">
        <v>-15619</v>
      </c>
      <c r="F39">
        <v>-14230</v>
      </c>
    </row>
    <row r="40" spans="1:6">
      <c r="A40" t="s">
        <v>413</v>
      </c>
      <c r="B40" t="s">
        <v>195</v>
      </c>
      <c r="C40" t="s">
        <v>195</v>
      </c>
      <c r="D40" t="s">
        <v>181</v>
      </c>
      <c r="E40">
        <v>176587</v>
      </c>
      <c r="F40">
        <v>195154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/>
  </sheetViews>
  <sheetFormatPr defaultRowHeight="12.75"/>
  <cols>
    <col min="1" max="4" width="25.7109375" customWidth="1"/>
  </cols>
  <sheetData>
    <row r="2" spans="1:7">
      <c r="A2" t="s">
        <v>414</v>
      </c>
    </row>
    <row r="4" spans="1:7">
      <c r="F4">
        <v>30</v>
      </c>
    </row>
    <row r="5" spans="1:7">
      <c r="E5">
        <v>2018</v>
      </c>
      <c r="F5">
        <v>2017</v>
      </c>
      <c r="G5">
        <v>2016</v>
      </c>
    </row>
    <row r="6" spans="1:7">
      <c r="A6" t="s">
        <v>415</v>
      </c>
      <c r="B6" t="s">
        <v>416</v>
      </c>
      <c r="C6" t="s">
        <v>26</v>
      </c>
      <c r="D6" t="s">
        <v>416</v>
      </c>
    </row>
    <row r="7" spans="1:7">
      <c r="A7" t="s">
        <v>417</v>
      </c>
      <c r="B7" t="s">
        <v>416</v>
      </c>
      <c r="C7" t="s">
        <v>26</v>
      </c>
      <c r="D7" t="s">
        <v>416</v>
      </c>
      <c r="E7">
        <v>53885</v>
      </c>
      <c r="F7">
        <v>60055</v>
      </c>
      <c r="G7">
        <v>46530</v>
      </c>
    </row>
    <row r="8" spans="1:7">
      <c r="A8" t="s">
        <v>418</v>
      </c>
      <c r="D8" t="s">
        <v>416</v>
      </c>
      <c r="E8">
        <v>21863</v>
      </c>
      <c r="F8">
        <v>13666</v>
      </c>
      <c r="G8">
        <v>15530</v>
      </c>
    </row>
    <row r="9" spans="1:7">
      <c r="A9" t="s">
        <v>419</v>
      </c>
      <c r="B9" t="s">
        <v>420</v>
      </c>
      <c r="C9" t="s">
        <v>421</v>
      </c>
      <c r="D9" t="s">
        <v>416</v>
      </c>
      <c r="E9">
        <v>-75748</v>
      </c>
      <c r="F9">
        <v>-73721</v>
      </c>
      <c r="G9">
        <v>62060</v>
      </c>
    </row>
    <row r="10" spans="1:7">
      <c r="A10" t="s">
        <v>422</v>
      </c>
      <c r="B10" t="s">
        <v>27</v>
      </c>
      <c r="C10" t="s">
        <v>27</v>
      </c>
      <c r="D10" t="s">
        <v>416</v>
      </c>
    </row>
    <row r="11" spans="1:7">
      <c r="A11" t="s">
        <v>417</v>
      </c>
      <c r="B11" t="s">
        <v>416</v>
      </c>
      <c r="C11" t="s">
        <v>26</v>
      </c>
      <c r="D11" t="s">
        <v>416</v>
      </c>
      <c r="E11">
        <v>52422</v>
      </c>
      <c r="F11">
        <v>79548</v>
      </c>
      <c r="G11">
        <v>63608</v>
      </c>
    </row>
    <row r="12" spans="1:7">
      <c r="A12" t="s">
        <v>418</v>
      </c>
      <c r="D12" t="s">
        <v>416</v>
      </c>
      <c r="E12">
        <v>12354</v>
      </c>
      <c r="F12">
        <v>14856</v>
      </c>
      <c r="G12">
        <v>17815</v>
      </c>
    </row>
    <row r="13" spans="1:7">
      <c r="A13" t="s">
        <v>423</v>
      </c>
      <c r="B13" t="s">
        <v>420</v>
      </c>
      <c r="C13" t="s">
        <v>421</v>
      </c>
      <c r="D13" t="s">
        <v>416</v>
      </c>
      <c r="E13">
        <v>64776</v>
      </c>
      <c r="F13">
        <v>94404</v>
      </c>
      <c r="G13">
        <v>81423</v>
      </c>
    </row>
    <row r="14" spans="1:7">
      <c r="A14" t="s">
        <v>424</v>
      </c>
      <c r="B14" t="s">
        <v>32</v>
      </c>
      <c r="C14" t="s">
        <v>32</v>
      </c>
      <c r="D14" t="s">
        <v>416</v>
      </c>
      <c r="E14">
        <v>10972</v>
      </c>
      <c r="F14">
        <v>-20683</v>
      </c>
      <c r="G14">
        <v>-19363</v>
      </c>
    </row>
    <row r="15" spans="1:7">
      <c r="A15" t="s">
        <v>425</v>
      </c>
      <c r="B15" t="s">
        <v>58</v>
      </c>
      <c r="C15" t="s">
        <v>58</v>
      </c>
      <c r="D15" t="s">
        <v>416</v>
      </c>
    </row>
    <row r="16" spans="1:7">
      <c r="A16" t="s">
        <v>426</v>
      </c>
      <c r="B16" t="s">
        <v>36</v>
      </c>
      <c r="C16" t="s">
        <v>36</v>
      </c>
      <c r="D16" t="s">
        <v>416</v>
      </c>
      <c r="E16">
        <v>19874</v>
      </c>
      <c r="F16">
        <v>20238</v>
      </c>
      <c r="G16">
        <v>21533</v>
      </c>
    </row>
    <row r="17" spans="1:7">
      <c r="A17" t="s">
        <v>427</v>
      </c>
      <c r="B17" t="s">
        <v>37</v>
      </c>
      <c r="C17" t="s">
        <v>37</v>
      </c>
      <c r="D17" t="s">
        <v>416</v>
      </c>
      <c r="E17">
        <v>10832</v>
      </c>
      <c r="F17">
        <v>13782</v>
      </c>
      <c r="G17">
        <v>13851</v>
      </c>
    </row>
    <row r="18" spans="1:7">
      <c r="A18" t="s">
        <v>428</v>
      </c>
      <c r="B18" t="s">
        <v>40</v>
      </c>
      <c r="C18" t="s">
        <v>40</v>
      </c>
      <c r="D18" t="s">
        <v>416</v>
      </c>
      <c r="E18">
        <v>-1009</v>
      </c>
      <c r="F18">
        <v>-380</v>
      </c>
      <c r="G18">
        <v>763</v>
      </c>
    </row>
    <row r="19" spans="1:7">
      <c r="A19" t="s">
        <v>429</v>
      </c>
      <c r="B19" t="s">
        <v>45</v>
      </c>
      <c r="C19" t="s">
        <v>45</v>
      </c>
      <c r="D19" t="s">
        <v>416</v>
      </c>
      <c r="E19">
        <v>31715</v>
      </c>
      <c r="F19">
        <v>33640</v>
      </c>
      <c r="G19">
        <v>36147</v>
      </c>
    </row>
    <row r="20" spans="1:7">
      <c r="A20" t="s">
        <v>430</v>
      </c>
      <c r="B20" t="s">
        <v>431</v>
      </c>
      <c r="C20" t="s">
        <v>46</v>
      </c>
      <c r="D20" t="s">
        <v>416</v>
      </c>
      <c r="E20">
        <v>-20743</v>
      </c>
      <c r="F20">
        <v>-54323</v>
      </c>
      <c r="G20">
        <v>-55510</v>
      </c>
    </row>
    <row r="21" spans="1:7">
      <c r="A21" t="s">
        <v>432</v>
      </c>
      <c r="B21" t="s">
        <v>416</v>
      </c>
      <c r="C21" t="s">
        <v>26</v>
      </c>
      <c r="D21" t="s">
        <v>416</v>
      </c>
    </row>
    <row r="22" spans="1:7">
      <c r="A22" t="s">
        <v>433</v>
      </c>
      <c r="B22" t="s">
        <v>51</v>
      </c>
      <c r="C22" t="s">
        <v>51</v>
      </c>
      <c r="D22" t="s">
        <v>416</v>
      </c>
      <c r="E22">
        <v>-336</v>
      </c>
      <c r="F22">
        <v>-39</v>
      </c>
      <c r="G22">
        <v>-26</v>
      </c>
    </row>
    <row r="23" spans="1:7">
      <c r="A23" t="s">
        <v>434</v>
      </c>
      <c r="B23" t="s">
        <v>54</v>
      </c>
      <c r="C23" t="s">
        <v>54</v>
      </c>
      <c r="D23" t="s">
        <v>416</v>
      </c>
      <c r="E23">
        <v>1083</v>
      </c>
      <c r="F23">
        <v>653</v>
      </c>
      <c r="G23">
        <v>376</v>
      </c>
    </row>
    <row r="24" spans="1:7">
      <c r="A24" t="s">
        <v>435</v>
      </c>
      <c r="B24" t="s">
        <v>59</v>
      </c>
      <c r="C24" t="s">
        <v>59</v>
      </c>
      <c r="D24" t="s">
        <v>416</v>
      </c>
      <c r="E24">
        <v>324</v>
      </c>
      <c r="F24">
        <v>-339</v>
      </c>
      <c r="G24">
        <v>-113</v>
      </c>
    </row>
    <row r="25" spans="1:7">
      <c r="A25" t="s">
        <v>436</v>
      </c>
      <c r="B25" t="s">
        <v>437</v>
      </c>
      <c r="C25" t="s">
        <v>33</v>
      </c>
      <c r="D25" t="s">
        <v>416</v>
      </c>
      <c r="E25">
        <v>-120</v>
      </c>
      <c r="F25">
        <v>-60</v>
      </c>
      <c r="G25">
        <v>-60</v>
      </c>
    </row>
    <row r="26" spans="1:7">
      <c r="A26" t="s">
        <v>438</v>
      </c>
      <c r="B26" t="s">
        <v>56</v>
      </c>
      <c r="C26" t="s">
        <v>56</v>
      </c>
      <c r="D26" t="s">
        <v>416</v>
      </c>
      <c r="E26">
        <v>951</v>
      </c>
      <c r="F26">
        <v>215</v>
      </c>
      <c r="G26">
        <v>177</v>
      </c>
    </row>
    <row r="27" spans="1:7">
      <c r="A27" t="s">
        <v>439</v>
      </c>
      <c r="B27" t="s">
        <v>440</v>
      </c>
      <c r="C27" t="s">
        <v>61</v>
      </c>
      <c r="D27" t="s">
        <v>416</v>
      </c>
      <c r="E27">
        <v>-19792</v>
      </c>
      <c r="F27">
        <v>-54108</v>
      </c>
      <c r="G27">
        <v>-55333</v>
      </c>
    </row>
    <row r="28" spans="1:7">
      <c r="A28" t="s">
        <v>441</v>
      </c>
      <c r="B28" t="s">
        <v>62</v>
      </c>
      <c r="C28" t="s">
        <v>62</v>
      </c>
      <c r="D28" t="s">
        <v>416</v>
      </c>
      <c r="E28">
        <v>-580</v>
      </c>
      <c r="F28">
        <v>2683</v>
      </c>
      <c r="G28">
        <v>-9363</v>
      </c>
    </row>
    <row r="29" spans="1:7">
      <c r="A29" t="s">
        <v>442</v>
      </c>
      <c r="B29" t="s">
        <v>66</v>
      </c>
      <c r="C29" t="s">
        <v>66</v>
      </c>
      <c r="D29" t="s">
        <v>416</v>
      </c>
      <c r="E29">
        <v>-19212</v>
      </c>
      <c r="F29">
        <v>-56791</v>
      </c>
      <c r="G29">
        <v>-45970</v>
      </c>
    </row>
    <row r="30" spans="1:7">
      <c r="A30" t="s">
        <v>443</v>
      </c>
      <c r="D30" t="s">
        <v>416</v>
      </c>
    </row>
    <row r="31" spans="1:7">
      <c r="A31" t="s">
        <v>444</v>
      </c>
      <c r="D31" t="s">
        <v>416</v>
      </c>
      <c r="E31">
        <v>-145</v>
      </c>
      <c r="F31">
        <v>-432</v>
      </c>
      <c r="G31">
        <v>-352</v>
      </c>
    </row>
    <row r="32" spans="1:7">
      <c r="A32" t="s">
        <v>445</v>
      </c>
      <c r="D32" t="s">
        <v>416</v>
      </c>
      <c r="E32">
        <v>-145</v>
      </c>
      <c r="F32">
        <v>-432</v>
      </c>
      <c r="G32">
        <v>-352</v>
      </c>
    </row>
    <row r="33" spans="1:7">
      <c r="A33" t="s">
        <v>446</v>
      </c>
      <c r="D33" t="s">
        <v>416</v>
      </c>
    </row>
    <row r="34" spans="1:7">
      <c r="A34" t="s">
        <v>444</v>
      </c>
      <c r="D34" t="s">
        <v>416</v>
      </c>
      <c r="E34">
        <v>13250867</v>
      </c>
      <c r="F34">
        <v>13134071</v>
      </c>
      <c r="G34">
        <v>13044875</v>
      </c>
    </row>
    <row r="35" spans="1:7">
      <c r="D35" t="s">
        <v>416</v>
      </c>
    </row>
    <row r="36" spans="1:7">
      <c r="A36" t="s">
        <v>447</v>
      </c>
      <c r="D36" t="s">
        <v>416</v>
      </c>
    </row>
    <row r="37" spans="1:7">
      <c r="A37" t="s">
        <v>448</v>
      </c>
      <c r="D37" t="s">
        <v>416</v>
      </c>
    </row>
    <row r="38" spans="1:7">
      <c r="D38" t="s">
        <v>416</v>
      </c>
      <c r="F38">
        <v>30</v>
      </c>
    </row>
    <row r="39" spans="1:7">
      <c r="D39" t="s">
        <v>416</v>
      </c>
      <c r="E39">
        <v>2018</v>
      </c>
      <c r="F39">
        <v>2017</v>
      </c>
      <c r="G39">
        <v>2016</v>
      </c>
    </row>
    <row r="40" spans="1:7">
      <c r="A40" t="s">
        <v>442</v>
      </c>
      <c r="B40" t="s">
        <v>66</v>
      </c>
      <c r="C40" t="s">
        <v>66</v>
      </c>
      <c r="D40" t="s">
        <v>416</v>
      </c>
      <c r="E40">
        <v>-19212</v>
      </c>
      <c r="F40">
        <v>-56791</v>
      </c>
      <c r="G40">
        <v>-45970</v>
      </c>
    </row>
    <row r="41" spans="1:7">
      <c r="A41" t="s">
        <v>449</v>
      </c>
      <c r="B41" t="s">
        <v>450</v>
      </c>
      <c r="C41" t="s">
        <v>451</v>
      </c>
      <c r="D41" t="s">
        <v>416</v>
      </c>
    </row>
    <row r="42" spans="1:7">
      <c r="A42" t="s">
        <v>452</v>
      </c>
      <c r="B42" t="s">
        <v>48</v>
      </c>
      <c r="C42" t="s">
        <v>48</v>
      </c>
      <c r="D42" t="s">
        <v>416</v>
      </c>
      <c r="E42">
        <v>-24</v>
      </c>
      <c r="F42">
        <v>-43</v>
      </c>
      <c r="G42">
        <v>-12</v>
      </c>
    </row>
    <row r="43" spans="1:7">
      <c r="A43" t="s">
        <v>453</v>
      </c>
      <c r="B43" t="s">
        <v>59</v>
      </c>
      <c r="C43" t="s">
        <v>59</v>
      </c>
      <c r="D43" t="s">
        <v>416</v>
      </c>
      <c r="E43">
        <v>-1365</v>
      </c>
      <c r="F43">
        <v>-1754</v>
      </c>
      <c r="G43">
        <v>-2984</v>
      </c>
    </row>
    <row r="44" spans="1:7">
      <c r="A44" t="s">
        <v>454</v>
      </c>
      <c r="B44" t="s">
        <v>450</v>
      </c>
      <c r="C44" t="s">
        <v>451</v>
      </c>
      <c r="D44" t="s">
        <v>416</v>
      </c>
      <c r="E44">
        <v>-1389</v>
      </c>
      <c r="F44">
        <v>1711</v>
      </c>
      <c r="G44">
        <v>-2996</v>
      </c>
    </row>
    <row r="45" spans="1:7">
      <c r="A45" t="s">
        <v>455</v>
      </c>
      <c r="B45" t="s">
        <v>456</v>
      </c>
      <c r="C45" t="s">
        <v>457</v>
      </c>
      <c r="D45" t="s">
        <v>416</v>
      </c>
      <c r="E45">
        <v>-20601</v>
      </c>
      <c r="F45">
        <v>-55080</v>
      </c>
      <c r="G45">
        <v>-48966</v>
      </c>
    </row>
    <row r="46" spans="1:7">
      <c r="D46" t="s">
        <v>416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workbookViewId="0"/>
  </sheetViews>
  <sheetFormatPr defaultRowHeight="12.75"/>
  <cols>
    <col min="1" max="4" width="25.7109375" customWidth="1"/>
  </cols>
  <sheetData>
    <row r="2" spans="1:7">
      <c r="A2" t="s">
        <v>458</v>
      </c>
    </row>
    <row r="3" spans="1:7">
      <c r="A3" t="s">
        <v>448</v>
      </c>
    </row>
    <row r="4" spans="1:7">
      <c r="F4">
        <v>30</v>
      </c>
    </row>
    <row r="5" spans="1:7">
      <c r="E5">
        <v>2018</v>
      </c>
      <c r="F5">
        <v>2017</v>
      </c>
      <c r="G5">
        <v>2016</v>
      </c>
    </row>
    <row r="6" spans="1:7">
      <c r="A6" t="s">
        <v>459</v>
      </c>
      <c r="B6" t="s">
        <v>231</v>
      </c>
      <c r="C6" t="s">
        <v>231</v>
      </c>
      <c r="D6" t="s">
        <v>460</v>
      </c>
    </row>
    <row r="7" spans="1:7">
      <c r="A7" t="s">
        <v>442</v>
      </c>
      <c r="B7" t="s">
        <v>232</v>
      </c>
      <c r="C7" t="s">
        <v>232</v>
      </c>
      <c r="D7" t="s">
        <v>460</v>
      </c>
      <c r="E7">
        <v>-19212</v>
      </c>
      <c r="F7">
        <v>-56791</v>
      </c>
      <c r="G7">
        <v>-45970</v>
      </c>
    </row>
    <row r="8" spans="1:7">
      <c r="A8" t="s">
        <v>461</v>
      </c>
      <c r="D8" t="s">
        <v>460</v>
      </c>
    </row>
    <row r="9" spans="1:7">
      <c r="A9" t="s">
        <v>462</v>
      </c>
      <c r="B9" t="s">
        <v>285</v>
      </c>
      <c r="C9" t="s">
        <v>285</v>
      </c>
      <c r="D9" t="s">
        <v>460</v>
      </c>
    </row>
    <row r="10" spans="1:7">
      <c r="A10" t="s">
        <v>463</v>
      </c>
      <c r="B10" t="s">
        <v>251</v>
      </c>
      <c r="C10" t="s">
        <v>251</v>
      </c>
      <c r="D10" t="s">
        <v>460</v>
      </c>
      <c r="E10">
        <v>-18</v>
      </c>
      <c r="F10">
        <v>-25</v>
      </c>
      <c r="G10">
        <v>4209</v>
      </c>
    </row>
    <row r="11" spans="1:7">
      <c r="A11" t="s">
        <v>464</v>
      </c>
      <c r="D11" t="s">
        <v>460</v>
      </c>
      <c r="E11">
        <v>10178</v>
      </c>
      <c r="F11">
        <v>12530</v>
      </c>
      <c r="G11">
        <v>14523</v>
      </c>
    </row>
    <row r="12" spans="1:7">
      <c r="A12" t="s">
        <v>465</v>
      </c>
      <c r="B12" t="s">
        <v>236</v>
      </c>
      <c r="C12" t="s">
        <v>236</v>
      </c>
      <c r="D12" t="s">
        <v>460</v>
      </c>
      <c r="E12">
        <v>4040</v>
      </c>
      <c r="F12">
        <v>5236</v>
      </c>
      <c r="G12">
        <v>5391</v>
      </c>
    </row>
    <row r="13" spans="1:7">
      <c r="A13" t="s">
        <v>466</v>
      </c>
      <c r="B13" t="s">
        <v>240</v>
      </c>
      <c r="C13" t="s">
        <v>240</v>
      </c>
      <c r="D13" t="s">
        <v>460</v>
      </c>
      <c r="E13">
        <v>194</v>
      </c>
    </row>
    <row r="14" spans="1:7">
      <c r="A14" t="s">
        <v>467</v>
      </c>
      <c r="B14" t="s">
        <v>240</v>
      </c>
      <c r="C14" t="s">
        <v>240</v>
      </c>
      <c r="D14" t="s">
        <v>460</v>
      </c>
      <c r="E14">
        <v>573</v>
      </c>
      <c r="F14">
        <v>5331</v>
      </c>
      <c r="G14">
        <v>1814</v>
      </c>
    </row>
    <row r="15" spans="1:7">
      <c r="A15" t="s">
        <v>468</v>
      </c>
      <c r="B15" t="s">
        <v>434</v>
      </c>
      <c r="C15" t="s">
        <v>243</v>
      </c>
      <c r="D15" t="s">
        <v>460</v>
      </c>
      <c r="E15">
        <v>27</v>
      </c>
      <c r="F15">
        <v>60</v>
      </c>
      <c r="G15">
        <v>110</v>
      </c>
    </row>
    <row r="16" spans="1:7">
      <c r="A16" t="s">
        <v>469</v>
      </c>
      <c r="B16" t="s">
        <v>248</v>
      </c>
      <c r="C16" t="s">
        <v>248</v>
      </c>
      <c r="D16" t="s">
        <v>460</v>
      </c>
      <c r="E16">
        <v>2318</v>
      </c>
      <c r="F16">
        <v>5732</v>
      </c>
      <c r="G16">
        <v>5220</v>
      </c>
    </row>
    <row r="17" spans="1:7">
      <c r="A17" t="s">
        <v>428</v>
      </c>
      <c r="B17" t="s">
        <v>243</v>
      </c>
      <c r="C17" t="s">
        <v>243</v>
      </c>
      <c r="D17" t="s">
        <v>460</v>
      </c>
      <c r="E17">
        <v>1009</v>
      </c>
      <c r="F17">
        <v>-380</v>
      </c>
      <c r="G17">
        <v>763</v>
      </c>
    </row>
    <row r="18" spans="1:7">
      <c r="A18" t="s">
        <v>470</v>
      </c>
      <c r="B18" t="s">
        <v>261</v>
      </c>
      <c r="C18" t="s">
        <v>261</v>
      </c>
      <c r="D18" t="s">
        <v>460</v>
      </c>
      <c r="E18">
        <v>4353</v>
      </c>
      <c r="F18">
        <v>21472</v>
      </c>
      <c r="G18">
        <v>11212</v>
      </c>
    </row>
    <row r="19" spans="1:7">
      <c r="A19" t="s">
        <v>471</v>
      </c>
      <c r="D19" t="s">
        <v>460</v>
      </c>
      <c r="E19">
        <v>-6809</v>
      </c>
      <c r="F19">
        <v>-9054</v>
      </c>
      <c r="G19">
        <v>-404</v>
      </c>
    </row>
    <row r="20" spans="1:7">
      <c r="A20" t="s">
        <v>472</v>
      </c>
      <c r="B20" t="s">
        <v>245</v>
      </c>
      <c r="C20" t="s">
        <v>245</v>
      </c>
      <c r="D20" t="s">
        <v>460</v>
      </c>
      <c r="E20">
        <v>-27</v>
      </c>
      <c r="G20">
        <v>8</v>
      </c>
    </row>
    <row r="21" spans="1:7">
      <c r="A21" t="s">
        <v>473</v>
      </c>
      <c r="B21" t="s">
        <v>291</v>
      </c>
      <c r="C21" t="s">
        <v>291</v>
      </c>
      <c r="D21" t="s">
        <v>460</v>
      </c>
      <c r="E21">
        <v>11</v>
      </c>
      <c r="F21">
        <v>3</v>
      </c>
      <c r="G21">
        <v>5</v>
      </c>
    </row>
    <row r="22" spans="1:7">
      <c r="A22" t="s">
        <v>474</v>
      </c>
      <c r="B22" t="s">
        <v>243</v>
      </c>
      <c r="C22" t="s">
        <v>243</v>
      </c>
      <c r="D22" t="s">
        <v>460</v>
      </c>
      <c r="G22">
        <v>-1411</v>
      </c>
    </row>
    <row r="23" spans="1:7">
      <c r="A23" t="s">
        <v>475</v>
      </c>
      <c r="D23" t="s">
        <v>460</v>
      </c>
    </row>
    <row r="24" spans="1:7">
      <c r="A24" t="s">
        <v>476</v>
      </c>
      <c r="D24" t="s">
        <v>460</v>
      </c>
      <c r="E24">
        <v>-5090</v>
      </c>
      <c r="F24">
        <v>7743</v>
      </c>
      <c r="G24">
        <v>-3428</v>
      </c>
    </row>
    <row r="25" spans="1:7">
      <c r="A25" t="s">
        <v>380</v>
      </c>
      <c r="B25" t="s">
        <v>292</v>
      </c>
      <c r="C25" t="s">
        <v>292</v>
      </c>
      <c r="D25" t="s">
        <v>460</v>
      </c>
      <c r="E25">
        <v>270</v>
      </c>
      <c r="F25">
        <v>13041</v>
      </c>
      <c r="G25">
        <v>4078</v>
      </c>
    </row>
    <row r="26" spans="1:7">
      <c r="A26" t="s">
        <v>381</v>
      </c>
      <c r="B26" t="s">
        <v>261</v>
      </c>
      <c r="C26" t="s">
        <v>261</v>
      </c>
      <c r="D26" t="s">
        <v>460</v>
      </c>
      <c r="E26">
        <v>-7824</v>
      </c>
      <c r="F26">
        <v>2962</v>
      </c>
      <c r="G26">
        <v>5193</v>
      </c>
    </row>
    <row r="27" spans="1:7">
      <c r="A27" t="s">
        <v>382</v>
      </c>
      <c r="B27" t="s">
        <v>264</v>
      </c>
      <c r="C27" t="s">
        <v>264</v>
      </c>
      <c r="D27" t="s">
        <v>460</v>
      </c>
      <c r="E27">
        <v>93</v>
      </c>
      <c r="F27">
        <v>680</v>
      </c>
      <c r="G27">
        <v>-523</v>
      </c>
    </row>
    <row r="28" spans="1:7">
      <c r="A28" t="s">
        <v>392</v>
      </c>
      <c r="B28" t="s">
        <v>477</v>
      </c>
      <c r="C28" t="s">
        <v>247</v>
      </c>
      <c r="D28" t="s">
        <v>460</v>
      </c>
      <c r="E28">
        <v>55</v>
      </c>
      <c r="F28">
        <v>2171</v>
      </c>
      <c r="G28">
        <v>1475</v>
      </c>
    </row>
    <row r="29" spans="1:7">
      <c r="A29" t="s">
        <v>397</v>
      </c>
      <c r="B29" t="s">
        <v>275</v>
      </c>
      <c r="C29" t="s">
        <v>275</v>
      </c>
      <c r="D29" t="s">
        <v>460</v>
      </c>
      <c r="E29">
        <v>1333</v>
      </c>
      <c r="F29">
        <v>477</v>
      </c>
      <c r="G29">
        <v>-1942</v>
      </c>
    </row>
    <row r="30" spans="1:7">
      <c r="A30" t="s">
        <v>478</v>
      </c>
      <c r="B30" t="s">
        <v>277</v>
      </c>
      <c r="C30" t="s">
        <v>277</v>
      </c>
      <c r="D30" t="s">
        <v>460</v>
      </c>
      <c r="E30">
        <v>1011</v>
      </c>
      <c r="F30">
        <v>-1269</v>
      </c>
      <c r="G30">
        <v>-2149</v>
      </c>
    </row>
    <row r="31" spans="1:7">
      <c r="A31" t="s">
        <v>400</v>
      </c>
      <c r="B31" t="s">
        <v>269</v>
      </c>
      <c r="C31" t="s">
        <v>269</v>
      </c>
      <c r="D31" t="s">
        <v>460</v>
      </c>
      <c r="E31">
        <v>3063</v>
      </c>
      <c r="F31">
        <v>295</v>
      </c>
      <c r="G31">
        <v>11</v>
      </c>
    </row>
    <row r="32" spans="1:7">
      <c r="A32" t="s">
        <v>479</v>
      </c>
      <c r="B32" t="s">
        <v>477</v>
      </c>
      <c r="C32" t="s">
        <v>247</v>
      </c>
      <c r="D32" t="s">
        <v>460</v>
      </c>
      <c r="E32">
        <v>51</v>
      </c>
      <c r="F32">
        <v>-123</v>
      </c>
      <c r="G32">
        <v>120</v>
      </c>
    </row>
    <row r="33" spans="1:7">
      <c r="A33" t="s">
        <v>480</v>
      </c>
      <c r="B33" t="s">
        <v>285</v>
      </c>
      <c r="C33" t="s">
        <v>285</v>
      </c>
      <c r="D33" t="s">
        <v>460</v>
      </c>
      <c r="E33">
        <v>-10401</v>
      </c>
      <c r="F33">
        <v>10091</v>
      </c>
      <c r="G33">
        <v>-1695</v>
      </c>
    </row>
    <row r="34" spans="1:7">
      <c r="A34" t="s">
        <v>481</v>
      </c>
      <c r="B34" t="s">
        <v>286</v>
      </c>
      <c r="C34" t="s">
        <v>286</v>
      </c>
      <c r="D34" t="s">
        <v>482</v>
      </c>
    </row>
    <row r="35" spans="1:7">
      <c r="A35" t="s">
        <v>483</v>
      </c>
      <c r="B35" t="s">
        <v>287</v>
      </c>
      <c r="C35" t="s">
        <v>287</v>
      </c>
      <c r="D35" t="s">
        <v>482</v>
      </c>
      <c r="E35">
        <v>-1721</v>
      </c>
      <c r="F35">
        <v>-1177</v>
      </c>
      <c r="G35">
        <v>-1867</v>
      </c>
    </row>
    <row r="36" spans="1:7">
      <c r="A36" t="s">
        <v>484</v>
      </c>
      <c r="D36" t="s">
        <v>482</v>
      </c>
      <c r="E36">
        <v>-6513</v>
      </c>
      <c r="F36">
        <v>-455</v>
      </c>
      <c r="G36">
        <v>-502</v>
      </c>
    </row>
    <row r="37" spans="1:7">
      <c r="A37" t="s">
        <v>485</v>
      </c>
      <c r="B37" t="s">
        <v>288</v>
      </c>
      <c r="C37" t="s">
        <v>288</v>
      </c>
      <c r="D37" t="s">
        <v>482</v>
      </c>
      <c r="E37">
        <v>202</v>
      </c>
    </row>
    <row r="38" spans="1:7">
      <c r="A38" t="s">
        <v>486</v>
      </c>
      <c r="B38" t="s">
        <v>298</v>
      </c>
      <c r="C38" t="s">
        <v>298</v>
      </c>
      <c r="D38" t="s">
        <v>487</v>
      </c>
      <c r="E38">
        <v>9918</v>
      </c>
      <c r="F38">
        <v>4884</v>
      </c>
      <c r="G38">
        <v>1584</v>
      </c>
    </row>
    <row r="39" spans="1:7">
      <c r="A39" t="s">
        <v>488</v>
      </c>
      <c r="B39" t="s">
        <v>290</v>
      </c>
      <c r="C39" t="s">
        <v>290</v>
      </c>
      <c r="D39" t="s">
        <v>482</v>
      </c>
      <c r="E39">
        <v>-17922</v>
      </c>
      <c r="F39">
        <v>-19242</v>
      </c>
      <c r="G39">
        <v>-25791</v>
      </c>
    </row>
    <row r="40" spans="1:7">
      <c r="A40" t="s">
        <v>489</v>
      </c>
      <c r="B40" t="s">
        <v>291</v>
      </c>
      <c r="C40" t="s">
        <v>291</v>
      </c>
      <c r="D40" t="s">
        <v>482</v>
      </c>
      <c r="E40">
        <v>28463</v>
      </c>
      <c r="F40">
        <v>10532</v>
      </c>
      <c r="G40">
        <v>16368</v>
      </c>
    </row>
    <row r="41" spans="1:7">
      <c r="A41" t="s">
        <v>490</v>
      </c>
      <c r="B41" t="s">
        <v>287</v>
      </c>
      <c r="C41" t="s">
        <v>287</v>
      </c>
      <c r="D41" t="s">
        <v>482</v>
      </c>
      <c r="E41">
        <v>-4352</v>
      </c>
    </row>
    <row r="42" spans="1:7">
      <c r="A42" t="s">
        <v>491</v>
      </c>
      <c r="D42" t="s">
        <v>482</v>
      </c>
      <c r="E42">
        <v>-2353</v>
      </c>
    </row>
    <row r="43" spans="1:7">
      <c r="A43" t="s">
        <v>492</v>
      </c>
      <c r="D43" t="s">
        <v>482</v>
      </c>
      <c r="E43">
        <v>1749</v>
      </c>
    </row>
    <row r="44" spans="1:7">
      <c r="A44" t="s">
        <v>493</v>
      </c>
      <c r="D44" t="s">
        <v>482</v>
      </c>
      <c r="E44">
        <v>306</v>
      </c>
    </row>
    <row r="45" spans="1:7">
      <c r="A45" t="s">
        <v>494</v>
      </c>
      <c r="B45" t="s">
        <v>296</v>
      </c>
      <c r="C45" t="s">
        <v>296</v>
      </c>
      <c r="D45" t="s">
        <v>482</v>
      </c>
      <c r="E45">
        <v>7777</v>
      </c>
      <c r="F45">
        <v>-5458</v>
      </c>
      <c r="G45">
        <v>-10208</v>
      </c>
    </row>
    <row r="46" spans="1:7">
      <c r="A46" t="s">
        <v>495</v>
      </c>
      <c r="B46" t="s">
        <v>297</v>
      </c>
      <c r="C46" t="s">
        <v>297</v>
      </c>
      <c r="D46" t="s">
        <v>487</v>
      </c>
    </row>
    <row r="47" spans="1:7">
      <c r="A47" t="s">
        <v>496</v>
      </c>
      <c r="B47" t="s">
        <v>298</v>
      </c>
      <c r="C47" t="s">
        <v>298</v>
      </c>
      <c r="D47" t="s">
        <v>487</v>
      </c>
      <c r="E47">
        <v>63</v>
      </c>
      <c r="F47">
        <v>50</v>
      </c>
    </row>
    <row r="48" spans="1:7">
      <c r="A48" t="s">
        <v>497</v>
      </c>
      <c r="B48" t="s">
        <v>311</v>
      </c>
      <c r="C48" t="s">
        <v>311</v>
      </c>
      <c r="D48" t="s">
        <v>487</v>
      </c>
      <c r="E48">
        <v>63</v>
      </c>
      <c r="F48">
        <v>50</v>
      </c>
    </row>
    <row r="49" spans="1:7">
      <c r="A49" t="s">
        <v>498</v>
      </c>
      <c r="B49" t="s">
        <v>313</v>
      </c>
      <c r="C49" t="s">
        <v>313</v>
      </c>
      <c r="D49" t="s">
        <v>487</v>
      </c>
      <c r="E49">
        <v>-597</v>
      </c>
      <c r="F49">
        <v>147</v>
      </c>
      <c r="G49">
        <v>-149</v>
      </c>
    </row>
    <row r="50" spans="1:7">
      <c r="A50" t="s">
        <v>499</v>
      </c>
      <c r="B50" t="s">
        <v>314</v>
      </c>
      <c r="C50" t="s">
        <v>314</v>
      </c>
      <c r="D50" t="s">
        <v>487</v>
      </c>
      <c r="E50">
        <v>-3158</v>
      </c>
      <c r="F50">
        <v>4830</v>
      </c>
      <c r="G50">
        <v>-12052</v>
      </c>
    </row>
    <row r="51" spans="1:7">
      <c r="A51" t="s">
        <v>500</v>
      </c>
      <c r="B51" t="s">
        <v>501</v>
      </c>
      <c r="C51" t="s">
        <v>315</v>
      </c>
      <c r="D51" t="s">
        <v>487</v>
      </c>
      <c r="E51">
        <v>15092</v>
      </c>
      <c r="F51">
        <v>10262</v>
      </c>
      <c r="G51">
        <v>22314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BEB03D-DA94-41D9-998F-1A126AA941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06707A0-7E92-43C0-AF86-F13A521889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96853E-1A4F-44B7-88EA-B1FD70AE65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2021-11-05T04:47:25Z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