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2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F227" i="1" s="1"/>
  <c r="F11" i="1" s="1"/>
  <c r="G433" i="1"/>
  <c r="F433" i="1"/>
  <c r="G432" i="1"/>
  <c r="F432" i="1"/>
  <c r="G417" i="1"/>
  <c r="G418" i="1" s="1"/>
  <c r="F417" i="1"/>
  <c r="F418" i="1" s="1"/>
  <c r="F410" i="1"/>
  <c r="F409" i="1"/>
  <c r="G397" i="1"/>
  <c r="G409" i="1" s="1"/>
  <c r="G410" i="1" s="1"/>
  <c r="F397" i="1"/>
  <c r="L382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G161" i="1" s="1"/>
  <c r="G8" i="1" s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O373" i="1" s="1"/>
  <c r="N11" i="1"/>
  <c r="M11" i="1"/>
  <c r="L11" i="1"/>
  <c r="K11" i="1"/>
  <c r="J11" i="1"/>
  <c r="J377" i="1" s="1"/>
  <c r="I11" i="1"/>
  <c r="H11" i="1"/>
  <c r="O10" i="1"/>
  <c r="N10" i="1"/>
  <c r="M10" i="1"/>
  <c r="L10" i="1"/>
  <c r="L376" i="1" s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81" i="1" s="1"/>
  <c r="F161" i="1" l="1"/>
  <c r="F8" i="1" s="1"/>
  <c r="F12" i="1" s="1"/>
  <c r="G12" i="1"/>
  <c r="H373" i="1"/>
  <c r="G44" i="1"/>
  <c r="G378" i="1" s="1"/>
  <c r="F44" i="1"/>
  <c r="F370" i="1" s="1"/>
  <c r="G366" i="1"/>
  <c r="G383" i="1"/>
  <c r="G382" i="1"/>
  <c r="G353" i="1"/>
  <c r="G355" i="1" s="1"/>
  <c r="G357" i="1" s="1"/>
  <c r="G385" i="1"/>
  <c r="F353" i="1"/>
  <c r="F355" i="1" s="1"/>
  <c r="F357" i="1" s="1"/>
  <c r="F385" i="1"/>
  <c r="N370" i="1"/>
  <c r="H378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J383" i="1"/>
  <c r="H365" i="1"/>
  <c r="L368" i="1"/>
  <c r="L372" i="1"/>
  <c r="J373" i="1"/>
  <c r="H375" i="1"/>
  <c r="N376" i="1"/>
  <c r="L377" i="1"/>
  <c r="J378" i="1"/>
  <c r="H381" i="1"/>
  <c r="N382" i="1"/>
  <c r="J384" i="1"/>
  <c r="F375" i="1"/>
  <c r="H384" i="1"/>
  <c r="I365" i="1"/>
  <c r="M368" i="1"/>
  <c r="M372" i="1"/>
  <c r="I375" i="1"/>
  <c r="G376" i="1"/>
  <c r="O376" i="1"/>
  <c r="M377" i="1"/>
  <c r="K378" i="1"/>
  <c r="I381" i="1"/>
  <c r="O382" i="1"/>
  <c r="K384" i="1"/>
  <c r="F363" i="1"/>
  <c r="F368" i="1"/>
  <c r="N368" i="1"/>
  <c r="N372" i="1"/>
  <c r="H376" i="1"/>
  <c r="F377" i="1"/>
  <c r="N377" i="1"/>
  <c r="L378" i="1"/>
  <c r="H382" i="1"/>
  <c r="G363" i="1"/>
  <c r="O368" i="1"/>
  <c r="I376" i="1"/>
  <c r="G377" i="1"/>
  <c r="O377" i="1"/>
  <c r="M378" i="1"/>
  <c r="I382" i="1"/>
  <c r="F13" i="1"/>
  <c r="H363" i="1"/>
  <c r="G13" i="1"/>
  <c r="G14" i="1" s="1"/>
  <c r="I363" i="1"/>
  <c r="F366" i="1" l="1"/>
  <c r="F376" i="1"/>
  <c r="F382" i="1"/>
  <c r="F383" i="1"/>
  <c r="F14" i="1"/>
  <c r="G370" i="1"/>
  <c r="G59" i="1"/>
  <c r="G67" i="1" s="1"/>
  <c r="G71" i="1" s="1"/>
  <c r="G372" i="1" s="1"/>
  <c r="F378" i="1"/>
  <c r="F59" i="1"/>
  <c r="F67" i="1" s="1"/>
  <c r="F71" i="1" s="1"/>
  <c r="G83" i="1" l="1"/>
  <c r="G373" i="1"/>
  <c r="G6" i="1"/>
  <c r="G365" i="1" s="1"/>
  <c r="F83" i="1"/>
  <c r="F372" i="1"/>
  <c r="F373" i="1"/>
  <c r="F6" i="1"/>
  <c r="G371" i="1" l="1"/>
  <c r="F371" i="1"/>
  <c r="F365" i="1"/>
</calcChain>
</file>

<file path=xl/sharedStrings.xml><?xml version="1.0" encoding="utf-8"?>
<sst xmlns="http://schemas.openxmlformats.org/spreadsheetml/2006/main" count="741" uniqueCount="490">
  <si>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</si>
  <si>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</si>
  <si>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</si>
  <si>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</si>
  <si>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</si>
  <si>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</si>
  <si>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</si>
  <si>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</si>
  <si>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</si>
  <si>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</si>
  <si>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</si>
  <si>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</si>
  <si>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</si>
  <si>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</si>
  <si>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</si>
  <si>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</si>
  <si>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</si>
  <si>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</si>
  <si>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</si>
  <si>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</si>
  <si>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</si>
  <si>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</si>
  <si>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</si>
  <si>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</si>
  <si>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</si>
  <si>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</si>
  <si>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</si>
  <si>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</si>
  <si>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</si>
  <si>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</si>
  <si>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</si>
  <si>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</si>
  <si>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</si>
  <si>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</si>
  <si>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</si>
  <si>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</si>
  <si>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</si>
  <si>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</si>
  <si>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</si>
  <si>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</si>
  <si>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</si>
  <si>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</si>
  <si>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</si>
  <si>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</si>
  <si>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</si>
  <si>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</si>
  <si>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</si>
  <si>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</si>
  <si>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</si>
  <si>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</si>
  <si>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</si>
  <si>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</si>
  <si>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</si>
  <si>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</si>
  <si>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</si>
  <si>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</si>
  <si>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</si>
  <si>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</si>
  <si>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</si>
  <si>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</si>
  <si>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</si>
  <si>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</si>
  <si>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</si>
  <si>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</si>
  <si>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</si>
  <si>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</si>
  <si>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</si>
  <si>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</si>
  <si>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</si>
  <si>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</si>
  <si>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</si>
  <si>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</si>
  <si>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</si>
  <si>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</si>
  <si>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</si>
  <si>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</si>
  <si>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</si>
  <si>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</si>
  <si>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</si>
  <si>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</si>
  <si>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</si>
  <si>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</si>
  <si>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</si>
  <si>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</si>
  <si>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</si>
  <si>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</si>
  <si>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</si>
  <si>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</si>
  <si>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</si>
  <si>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</si>
  <si>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</si>
  <si>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</si>
  <si>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</si>
  <si>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</si>
  <si>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</si>
  <si>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</si>
  <si>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</si>
  <si>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</si>
  <si>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</si>
  <si>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</si>
  <si>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</si>
  <si>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</si>
  <si>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</si>
  <si>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</si>
  <si>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</si>
  <si>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</si>
  <si>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</si>
  <si>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</si>
  <si>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</si>
  <si>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</si>
  <si>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</si>
  <si>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</si>
  <si>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</si>
  <si>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</si>
  <si>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</si>
  <si>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</si>
  <si>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</si>
  <si>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</si>
  <si>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</si>
  <si>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</si>
  <si>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</si>
  <si>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</si>
  <si>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</si>
  <si>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</si>
  <si>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</si>
  <si>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</si>
  <si>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</si>
  <si>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</si>
  <si>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</si>
  <si>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</si>
  <si>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</si>
  <si>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</si>
  <si>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</si>
  <si>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</si>
  <si>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</si>
  <si>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</si>
  <si>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</si>
  <si>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</si>
  <si>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</si>
  <si>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</si>
  <si>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</si>
  <si>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</si>
  <si>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</si>
  <si>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</si>
  <si>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</si>
  <si>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</si>
  <si>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</si>
  <si>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</si>
  <si>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</si>
  <si>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</si>
  <si>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</si>
  <si>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</si>
  <si>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</si>
  <si>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</si>
  <si>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</si>
  <si>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</si>
  <si>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</si>
  <si>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</si>
  <si>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</si>
  <si>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</si>
  <si>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</si>
  <si>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</si>
  <si>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</si>
  <si>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</si>
  <si>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</si>
  <si>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</si>
  <si>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</si>
  <si>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</si>
  <si>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</si>
  <si>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</si>
  <si>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</si>
  <si>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</si>
  <si>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</si>
  <si>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</si>
  <si>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</si>
  <si>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</si>
  <si>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</si>
  <si>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</si>
  <si>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</si>
  <si>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</si>
  <si>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</si>
  <si>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</si>
  <si>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</si>
  <si>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</si>
  <si>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</si>
  <si>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</si>
  <si>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</si>
  <si>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</si>
  <si>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</si>
  <si>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</si>
  <si>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</si>
  <si>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</si>
  <si>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</si>
  <si>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</si>
  <si>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</si>
  <si>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</si>
  <si>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</si>
  <si>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</si>
  <si>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</si>
  <si>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</si>
  <si>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</si>
  <si>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</si>
  <si>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</si>
  <si>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</si>
  <si>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</si>
  <si>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</si>
  <si>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</si>
  <si>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</si>
  <si>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</si>
  <si>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</si>
  <si>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</si>
  <si>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</si>
  <si>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</si>
  <si>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</si>
  <si>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</si>
  <si>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</si>
  <si>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</si>
  <si>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</si>
  <si>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</si>
  <si>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</si>
  <si>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</si>
  <si>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</si>
  <si>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</si>
  <si>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</si>
  <si>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</si>
  <si>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</si>
  <si>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</si>
  <si>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</si>
  <si>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</si>
  <si>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</si>
  <si>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</si>
  <si>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</si>
  <si>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</si>
  <si>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</si>
  <si>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</si>
  <si>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</si>
  <si>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</si>
  <si>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</si>
  <si>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</si>
  <si>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</si>
  <si>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</si>
  <si>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</si>
  <si>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</si>
  <si>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</si>
  <si>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</si>
  <si>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</si>
  <si>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</si>
  <si>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</si>
  <si>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</si>
  <si>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</si>
  <si>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</si>
  <si>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</si>
  <si>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</si>
  <si>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</si>
  <si>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</si>
  <si>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</si>
  <si>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</si>
  <si>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</si>
  <si>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</si>
  <si>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</si>
  <si>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</si>
  <si>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</si>
  <si>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</si>
  <si>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</si>
  <si>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</si>
  <si>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</si>
  <si>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</si>
  <si>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</si>
  <si>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</si>
  <si>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</si>
  <si>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</si>
  <si>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</si>
  <si>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</si>
  <si>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</si>
  <si>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</si>
  <si>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</si>
  <si>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</si>
  <si>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</si>
  <si>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</si>
  <si>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</si>
  <si>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</si>
  <si>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</si>
  <si>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</si>
  <si>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</si>
  <si>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</si>
  <si>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</si>
  <si>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</si>
  <si>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</si>
  <si>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</si>
  <si>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</si>
  <si>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</si>
  <si>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</si>
  <si>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</si>
  <si>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</si>
  <si>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</si>
  <si>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</si>
  <si>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</si>
  <si>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</si>
  <si>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</si>
  <si>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</si>
  <si>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</si>
  <si>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</si>
  <si>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</si>
  <si>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</si>
  <si>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</si>
  <si>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</si>
  <si>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</si>
  <si>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</si>
  <si>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</si>
  <si>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</si>
  <si>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</si>
  <si>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</si>
  <si>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</si>
  <si>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</si>
  <si>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</si>
  <si>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</si>
  <si>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</si>
  <si>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</si>
  <si>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</si>
  <si>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</si>
  <si>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</si>
  <si>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</si>
  <si>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</si>
  <si>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</si>
  <si>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</si>
  <si>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</si>
  <si>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</si>
  <si>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</si>
  <si>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</si>
  <si>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</si>
  <si>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</si>
  <si>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</si>
  <si>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</si>
  <si>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</si>
  <si>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</si>
  <si>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</si>
  <si>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</si>
  <si>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</si>
  <si>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</si>
  <si>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</si>
  <si>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</si>
  <si>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</si>
  <si>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</si>
  <si>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</si>
  <si>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</si>
  <si>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</si>
  <si>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</si>
  <si>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</si>
  <si>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</si>
  <si>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</si>
  <si>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</si>
  <si>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</si>
  <si>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</si>
  <si>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</si>
  <si>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</si>
  <si>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</si>
  <si>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</si>
  <si>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</si>
  <si>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</si>
  <si>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</si>
  <si>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</si>
  <si>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</si>
  <si>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</si>
  <si>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</si>
  <si>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</si>
  <si>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</si>
  <si>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</si>
  <si>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</si>
  <si>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</si>
  <si>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</si>
  <si>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</si>
  <si>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</si>
  <si>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</si>
  <si>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</si>
  <si>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</si>
  <si>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</si>
  <si>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</si>
  <si>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Restricted cash</t>
  </si>
  <si>
    <t>Marketable securities</t>
  </si>
  <si>
    <t>Interest and other receivables</t>
  </si>
  <si>
    <t>Prepaid assets</t>
  </si>
  <si>
    <t>Total current assets</t>
  </si>
  <si>
    <t>Noncurrent marketable securities</t>
  </si>
  <si>
    <t>Property and equipment, net</t>
  </si>
  <si>
    <t>Property and Equipment</t>
  </si>
  <si>
    <t>Other assets</t>
  </si>
  <si>
    <t>LIABILITIES AND STOCKHOLDERS' EQUITY</t>
  </si>
  <si>
    <t>Current liabilities:</t>
  </si>
  <si>
    <t>Accounts payable</t>
  </si>
  <si>
    <t>Accrued compensation and benefits</t>
  </si>
  <si>
    <t>Accruals</t>
  </si>
  <si>
    <t>Amount due to Janssen Biotech, Inc</t>
  </si>
  <si>
    <t>Accrued liabilities</t>
  </si>
  <si>
    <t>Total current liabilities</t>
  </si>
  <si>
    <t>Commitments and contingencies</t>
  </si>
  <si>
    <t>Stockholders' equity:</t>
  </si>
  <si>
    <t>Preferred stock, $0.001 par value; 3,000,000 shares authorized; no</t>
  </si>
  <si>
    <t>shares issued and outstanding at December 31, 2018 and 2017</t>
  </si>
  <si>
    <t>Common stock, $0.001 par value; 300,000,000 shares authorized;</t>
  </si>
  <si>
    <t>186,392,682 and 159,877,239 shares issued and outstanding at December 31, 2018 and 2017, respectively</t>
  </si>
  <si>
    <t>Additional paid-in capital</t>
  </si>
  <si>
    <t>Accumulated deficit</t>
  </si>
  <si>
    <t>Accumulated other comprehensive loss</t>
  </si>
  <si>
    <t>Revenues:</t>
  </si>
  <si>
    <t>Revenue</t>
  </si>
  <si>
    <t>License fees and royalties</t>
  </si>
  <si>
    <t>Operating expenses:</t>
  </si>
  <si>
    <t>Research and development</t>
  </si>
  <si>
    <t>General and administrative</t>
  </si>
  <si>
    <t>Total operating expenses</t>
  </si>
  <si>
    <t>Loss from operations</t>
  </si>
  <si>
    <t>Operating Profit</t>
  </si>
  <si>
    <t>Interest and other income</t>
  </si>
  <si>
    <t>Other Income - Net profit (loss)</t>
  </si>
  <si>
    <t>Gain on settlement</t>
  </si>
  <si>
    <t>Change in fair value of equity investment</t>
  </si>
  <si>
    <t>Other expense</t>
  </si>
  <si>
    <t>Other Expenses</t>
  </si>
  <si>
    <t>Net loss</t>
  </si>
  <si>
    <t>Basic and diluted net loss per share</t>
  </si>
  <si>
    <t>Net unrealized gain (loss) on marketable securities</t>
  </si>
  <si>
    <t>Comprehensive loss</t>
  </si>
  <si>
    <t>Total Other Comprehensive Loss</t>
  </si>
  <si>
    <t>Total Other Comprehensive Income</t>
  </si>
  <si>
    <t>Cash flows from operating activities:</t>
  </si>
  <si>
    <t>Operating Activities</t>
  </si>
  <si>
    <t>Adjustments to reconcile net loss to net cash used in</t>
  </si>
  <si>
    <t>operating activities:</t>
  </si>
  <si>
    <t>Depreciation and amortization</t>
  </si>
  <si>
    <t>Loss (gain) on retirement/sales of property and equipment</t>
  </si>
  <si>
    <t>Accretion and amortization on investments, net</t>
  </si>
  <si>
    <t>Change in fair value of equity investment, including foreign currency translation</t>
  </si>
  <si>
    <t>Stock-based compensation for services by non-employees</t>
  </si>
  <si>
    <t>Stock-based compensation for employees and directors</t>
  </si>
  <si>
    <t>Amortization related to 401(k) contributions</t>
  </si>
  <si>
    <t>Changes in assets and liabilities:</t>
  </si>
  <si>
    <t>Net cash used in operating activities</t>
  </si>
  <si>
    <t>Cash flows from investing activities:</t>
  </si>
  <si>
    <t>Investing Activities</t>
  </si>
  <si>
    <t>Purchases of property and equipment</t>
  </si>
  <si>
    <t>Proceeds from sales of property and equipment</t>
  </si>
  <si>
    <t>Purchases of marketable securities</t>
  </si>
  <si>
    <t>Proceeds from maturities of marketable securities</t>
  </si>
  <si>
    <t>Net cash (used in) provided by investing activities</t>
  </si>
  <si>
    <t>Cash flows from financing activities:</t>
  </si>
  <si>
    <t>Financing Activities</t>
  </si>
  <si>
    <t>Proceeds from issuances of common stock under equity plans</t>
  </si>
  <si>
    <t>Proceeds from issuances of common stock from financings</t>
  </si>
  <si>
    <t>Net cash provided by financing activities</t>
  </si>
  <si>
    <t>Net (decrease) increase in cash, cash equivalents and restricted cash</t>
  </si>
  <si>
    <t>Net increase (decrease) in cash and cash equivalents</t>
  </si>
  <si>
    <t>Cash, cash equivalents and restricted cash at the beginning of the period</t>
  </si>
  <si>
    <t>Cash and cash equivalents at beginning of period</t>
  </si>
  <si>
    <t>Cash, cash equivalents and restricted cash at the end of the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</si>
  <si>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</si>
  <si>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</si>
  <si>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</si>
  <si>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</si>
  <si>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</si>
  <si>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</si>
  <si>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property, plant and equipment</t>
  </si>
  <si>
    <t>accumulated depreciation and amortisation</t>
  </si>
  <si>
    <t>leased assets</t>
  </si>
  <si>
    <t>license fees and royalties</t>
  </si>
  <si>
    <t>added value</t>
  </si>
  <si>
    <t>deleted value</t>
  </si>
  <si>
    <t>changed value</t>
  </si>
  <si>
    <t>administrative expenses</t>
  </si>
  <si>
    <t>general and administrative</t>
  </si>
  <si>
    <t>gain on settlement</t>
  </si>
  <si>
    <t>unrealized gain or loss</t>
  </si>
  <si>
    <t>change in fair value of equity investment</t>
  </si>
  <si>
    <t>changed sign</t>
  </si>
  <si>
    <t>non-operating expense</t>
  </si>
  <si>
    <t>other expense</t>
  </si>
  <si>
    <t>furniture and computer equipment</t>
  </si>
  <si>
    <t>leasehold improvements</t>
  </si>
  <si>
    <t>less accumulated depreciation and amortization</t>
  </si>
  <si>
    <t>marketable investments</t>
  </si>
  <si>
    <t>marketable securities</t>
  </si>
  <si>
    <t>prepaid expenses</t>
  </si>
  <si>
    <t>prepaid assets</t>
  </si>
  <si>
    <t>restricted cash</t>
  </si>
  <si>
    <t>long term investments</t>
  </si>
  <si>
    <t>noncurrent marketable securities</t>
  </si>
  <si>
    <t>other assets</t>
  </si>
  <si>
    <t>amount due to Janssen Biotech, Inc.</t>
  </si>
  <si>
    <t>ordinary shares</t>
  </si>
  <si>
    <t>common stock, $0.001 par value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</si>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</sst>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Font="1" applyFill="1"/>
    <xf numFmtId="3" fontId="4" fillId="0" borderId="0" xfId="2" applyFont="1" applyFill="1" applyAlignment="1">
      <alignment horizontal="center" vertical="center" wrapText="1"/>
    </xf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05-44C4-9C54-ED9565DAC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1A-4232-8BEA-026C10CA5F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80-4220-8102-A53AF294E9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D3-42EF-9C71-2B99A7B4CB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00-432E-830D-9ECFFC4DD5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AC-4A1C-AAE3-75D1D8602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72-408C-A15D-082FEEA395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F9-4855-AD8F-09D2D34B81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45-49F2-85D2-95AF56A1E5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31-41E9-9D32-E95CCA350B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0B-4BCD-94B7-905E7AB002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0E-4B09-84CC-ACD1DCB132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D7-42A5-96CB-903EC28AD7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72-4DDE-A59C-E3044E3DF1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21-4C6F-9021-2FDCA30BF3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8.8554687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-27017</v>
      </c>
      <c r="G6" s="7">
        <f t="shared" ref="G6:O6" si="1">IF(G4=$BF$1,"",G71)</f>
        <v>-27916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19226</v>
      </c>
      <c r="G7" s="7">
        <f t="shared" ref="G7:O7" si="2">IF(G4=$BF$1,"",G128)</f>
        <v>14343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166058</v>
      </c>
      <c r="G8" s="7">
        <f t="shared" ref="G8:O8" si="3">IF(G4=$BF$1,"",G161)</f>
        <v>95970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7551</v>
      </c>
      <c r="G9" s="7">
        <f t="shared" ref="G9:O9" si="4">IF(G4=$BF$1,"",G189)</f>
        <v>6516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0</v>
      </c>
      <c r="G10" s="7">
        <f t="shared" ref="G10:O10" si="5">IF(G4=$BF$1,"",G210)</f>
        <v>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177733</v>
      </c>
      <c r="G11" s="7">
        <f t="shared" ref="G11:O11" si="6">IF(G4=$BF$1,"",G227)</f>
        <v>103797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185284</v>
      </c>
      <c r="G12" s="35">
        <f t="shared" ref="G12:O12" si="7">IF(G4=$BF$1,"",SUM(G7:G8))</f>
        <v>110313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185284</v>
      </c>
      <c r="G13" s="35">
        <f t="shared" ref="G13:O13" si="8">IF(G4=$BF$1,"",SUM(G9:G11))</f>
        <v>110313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1066</v>
      </c>
      <c r="G24">
        <v>1065</v>
      </c>
      <c r="H24">
        <v>0</v>
      </c>
      <c r="P24" s="50" t="s">
        <v>464</v>
      </c>
    </row>
    <row r="25" spans="5:16">
      <c r="E25" s="1" t="s">
        <v>27</v>
      </c>
      <c r="F25"/>
      <c r="G25"/>
      <c r="P25" s="50" t="s">
        <v>465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1066</v>
      </c>
      <c r="G30" s="7">
        <f>IF(G4=$BF$1,"",G24-G25+ABS(G26)-G27-G28-G29)</f>
        <v>1065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18707</v>
      </c>
      <c r="G34">
        <v>19287</v>
      </c>
      <c r="H34">
        <v>18761</v>
      </c>
      <c r="P34" s="50" t="s">
        <v>466</v>
      </c>
    </row>
    <row r="35" spans="5:16">
      <c r="E35" s="1" t="s">
        <v>37</v>
      </c>
      <c r="F35">
        <v>13432</v>
      </c>
      <c r="G35">
        <v>11033</v>
      </c>
      <c r="H35">
        <v>18047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32139</v>
      </c>
      <c r="G43" s="7">
        <f>G32+G33+G34+G35+G36+G37+G38+G39+G40+G41+G42</f>
        <v>30320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-31073</v>
      </c>
      <c r="G44" s="7">
        <f>IF(G4=$BF$1,"",G30+G31-G43)</f>
        <v>-29255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  <c r="F46" s="38">
        <v>-541</v>
      </c>
      <c r="P46" s="50" t="s">
        <v>464</v>
      </c>
    </row>
    <row r="47" spans="5:16">
      <c r="E47" s="1" t="s">
        <v>49</v>
      </c>
      <c r="F47" s="38">
        <v>1460</v>
      </c>
      <c r="P47" s="50" t="s">
        <v>464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3291</v>
      </c>
      <c r="G54">
        <v>1416</v>
      </c>
      <c r="H54">
        <v>1192</v>
      </c>
    </row>
    <row r="55" spans="5:16">
      <c r="E55" s="1" t="s">
        <v>57</v>
      </c>
    </row>
    <row r="56" spans="5:16">
      <c r="E56" s="1" t="s">
        <v>58</v>
      </c>
      <c r="F56">
        <v>154</v>
      </c>
      <c r="G56">
        <v>77</v>
      </c>
      <c r="H56">
        <v>-83</v>
      </c>
      <c r="P56" s="50" t="s">
        <v>472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-27017</v>
      </c>
      <c r="G59" s="7">
        <f>IF(G4=$BF$1,"",G44+G45+G46+G47+G48-G49-G50-G51+G52-G53+G54+G55-G56+G57+G58)</f>
        <v>-27916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-27017</v>
      </c>
      <c r="G67" s="7">
        <f>IF(G4=$BF$1,"",SUM(G59,-G60,-ABS(G61),-G62,-G66))</f>
        <v>-27916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-27017</v>
      </c>
      <c r="G71" s="7">
        <f t="shared" ref="G71:O71" si="14">IF(G4=$BF$1,"",SUM(G67:G70))</f>
        <v>-27916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H75">
        <v>160</v>
      </c>
      <c r="P75" s="50" t="s">
        <v>465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-27017</v>
      </c>
      <c r="G83" s="7">
        <f t="shared" ref="G83:O83" si="15">IF(G4=$BF$1,"",SUM(G71:G82))</f>
        <v>-27916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727</v>
      </c>
      <c r="G92">
        <v>711</v>
      </c>
      <c r="P92" s="50" t="s">
        <v>466</v>
      </c>
    </row>
    <row r="93" spans="5:16">
      <c r="E93" s="1" t="s">
        <v>85</v>
      </c>
    </row>
    <row r="94" spans="5:16">
      <c r="E94" s="1" t="s">
        <v>86</v>
      </c>
      <c r="F94" s="38">
        <v>111</v>
      </c>
      <c r="G94" s="38">
        <v>111</v>
      </c>
      <c r="P94" s="50" t="s">
        <v>464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838</v>
      </c>
      <c r="G98" s="7">
        <f>IF(G4=$BF$1,"",G89+G90+G91+G92+G93+G94+G95+G96)</f>
        <v>822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-779</v>
      </c>
      <c r="G99" s="38">
        <v>-720</v>
      </c>
      <c r="P99" s="50" t="s">
        <v>464</v>
      </c>
    </row>
    <row r="100" spans="5:16">
      <c r="E100" s="6" t="s">
        <v>90</v>
      </c>
      <c r="F100" s="7">
        <f>F98+F99</f>
        <v>59</v>
      </c>
      <c r="G100" s="7">
        <f t="shared" ref="G100:O100" si="17">IF(G4=$BF$1,"",G98+G99)</f>
        <v>102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v>18582</v>
      </c>
      <c r="G113">
        <v>14241</v>
      </c>
      <c r="P113" s="50" t="s">
        <v>466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585</v>
      </c>
      <c r="G126">
        <v>0</v>
      </c>
      <c r="P126" s="50" t="s">
        <v>466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19226</v>
      </c>
      <c r="G128" s="7">
        <f t="shared" ref="G128:O128" si="19">IF(G4=$BF$1,"",G100+SUM(G104:G126))</f>
        <v>14343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10575</v>
      </c>
      <c r="G130">
        <v>16335</v>
      </c>
    </row>
    <row r="131" spans="5:16">
      <c r="E131" s="1" t="s">
        <v>118</v>
      </c>
      <c r="F131" s="38">
        <v>152714</v>
      </c>
      <c r="G131" s="38">
        <v>78351</v>
      </c>
      <c r="P131" s="50" t="s">
        <v>464</v>
      </c>
    </row>
    <row r="132" spans="5:16">
      <c r="E132" s="1" t="s">
        <v>119</v>
      </c>
    </row>
    <row r="133" spans="5:16">
      <c r="E133" s="1" t="s">
        <v>120</v>
      </c>
      <c r="F133">
        <v>1168</v>
      </c>
      <c r="G133">
        <v>436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164457</v>
      </c>
      <c r="G140" s="7">
        <f t="shared" ref="G140:O140" si="20">IF(G4=$BF$1,"",G130+G131+G132+G133+G134+G135+G136+G139)</f>
        <v>95122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 s="38">
        <v>1332</v>
      </c>
      <c r="G154" s="38">
        <v>580</v>
      </c>
      <c r="P154" s="50" t="s">
        <v>464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</row>
    <row r="158" spans="5:16">
      <c r="E158" s="1" t="s">
        <v>138</v>
      </c>
    </row>
    <row r="159" spans="5:16">
      <c r="E159" s="1" t="s">
        <v>139</v>
      </c>
      <c r="F159" s="38">
        <v>269</v>
      </c>
      <c r="G159" s="38">
        <v>268</v>
      </c>
      <c r="P159" s="50" t="s">
        <v>464</v>
      </c>
    </row>
    <row r="160" spans="5:16">
      <c r="E160" s="6" t="s">
        <v>140</v>
      </c>
      <c r="F160" s="7">
        <f>F146+F147+F148+F149+F150+F151+F152+F153+F154+F155+F156+F157+F158+F159</f>
        <v>1601</v>
      </c>
      <c r="G160" s="7">
        <f>IF(G4=$BF$1,"",G146+G147+G148+G149+G150+G151+G152+G153+G154+G155+G156+G157+G158+G159)</f>
        <v>848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166058</v>
      </c>
      <c r="G161" s="7">
        <f t="shared" ref="G161:O161" si="22">IF(G4=$BF$1,"",G140+G145+G160)</f>
        <v>95970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1317</v>
      </c>
      <c r="G172">
        <v>926</v>
      </c>
    </row>
    <row r="173" spans="5:16" ht="25.5">
      <c r="E173" s="1" t="s">
        <v>152</v>
      </c>
      <c r="F173" s="38">
        <v>2610</v>
      </c>
      <c r="G173" s="38">
        <v>1702</v>
      </c>
      <c r="P173" s="50" t="s">
        <v>464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2642</v>
      </c>
      <c r="G184">
        <v>3385</v>
      </c>
    </row>
    <row r="185" spans="5:16">
      <c r="E185" s="12" t="s">
        <v>162</v>
      </c>
    </row>
    <row r="187" spans="5:16">
      <c r="E187" s="1" t="s">
        <v>163</v>
      </c>
      <c r="F187">
        <v>982</v>
      </c>
      <c r="G187">
        <v>503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7551</v>
      </c>
      <c r="G189" s="7">
        <f t="shared" ref="G189:O189" si="23">IF(G4=$BF$1,"",SUM(G163:G188))</f>
        <v>6516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5">
      <c r="E193" s="1" t="s">
        <v>168</v>
      </c>
    </row>
    <row r="194" spans="5:5">
      <c r="E194" s="1" t="s">
        <v>169</v>
      </c>
    </row>
    <row r="195" spans="5:5">
      <c r="E195" s="1" t="s">
        <v>170</v>
      </c>
    </row>
    <row r="196" spans="5:5">
      <c r="E196" s="1" t="s">
        <v>171</v>
      </c>
    </row>
    <row r="197" spans="5:5">
      <c r="E197" s="1" t="s">
        <v>172</v>
      </c>
    </row>
    <row r="198" spans="5:5">
      <c r="E198" s="1" t="s">
        <v>173</v>
      </c>
    </row>
    <row r="199" spans="5:5">
      <c r="E199" s="1" t="s">
        <v>174</v>
      </c>
    </row>
    <row r="200" spans="5:5">
      <c r="E200" s="1" t="s">
        <v>175</v>
      </c>
    </row>
    <row r="201" spans="5:5">
      <c r="E201" s="1" t="s">
        <v>176</v>
      </c>
    </row>
    <row r="202" spans="5:5">
      <c r="E202" s="1" t="s">
        <v>177</v>
      </c>
    </row>
    <row r="203" spans="5:5">
      <c r="E203" s="1" t="s">
        <v>178</v>
      </c>
    </row>
    <row r="204" spans="5:5">
      <c r="E204" s="1" t="s">
        <v>55</v>
      </c>
    </row>
    <row r="205" spans="5:5">
      <c r="E205" s="1" t="s">
        <v>67</v>
      </c>
    </row>
    <row r="206" spans="5:5">
      <c r="E206" s="12" t="s">
        <v>179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0</v>
      </c>
      <c r="G210" s="7">
        <f t="shared" ref="G210:O210" si="24">IF(G4=$BF$1,"",SUM(G191:G209))</f>
        <v>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186+1189194</f>
        <v>1189380</v>
      </c>
      <c r="G212">
        <f>160+1089684</f>
        <v>1089844</v>
      </c>
      <c r="P212" s="50" t="s">
        <v>466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-1011464</v>
      </c>
      <c r="G217">
        <v>-985840</v>
      </c>
    </row>
    <row r="218" spans="5:16">
      <c r="E218" s="1" t="s">
        <v>188</v>
      </c>
    </row>
    <row r="219" spans="5:16">
      <c r="E219" s="1" t="s">
        <v>189</v>
      </c>
      <c r="F219">
        <v>-183</v>
      </c>
      <c r="G219">
        <v>-207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177733</v>
      </c>
      <c r="G227" s="7">
        <f t="shared" ref="G227:O227" si="25">IF(G4=$BF$1,"",SUM(G212:G226))</f>
        <v>103797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-27017</v>
      </c>
      <c r="G267">
        <v>-27916</v>
      </c>
      <c r="H267">
        <v>-29537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59</v>
      </c>
      <c r="G271">
        <v>76</v>
      </c>
      <c r="H271">
        <v>81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-978</v>
      </c>
      <c r="G275">
        <v>273</v>
      </c>
      <c r="H275">
        <v>552</v>
      </c>
    </row>
    <row r="276" spans="5:8">
      <c r="E276" s="1" t="s">
        <v>241</v>
      </c>
      <c r="F276">
        <v>604</v>
      </c>
      <c r="G276">
        <v>0</v>
      </c>
      <c r="H276">
        <v>0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  <c r="F280">
        <v>0</v>
      </c>
      <c r="G280">
        <v>5</v>
      </c>
      <c r="H280">
        <v>-16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6368</v>
      </c>
      <c r="G285">
        <v>8144</v>
      </c>
      <c r="H285">
        <v>8245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6053</v>
      </c>
      <c r="G296" s="7">
        <f>IF(G4=$BF$1,"",G271+G272+G273+G274+G275+G276+G277+G278+G279+G280+G281+G282+G283+G284+G285+G286+G287+G288+G289+G290+G291+G292+G293+G294+G295)</f>
        <v>8498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-20964</v>
      </c>
      <c r="G297" s="7">
        <f t="shared" ref="G297:O297" si="27">IF(G4=$BF$1,"",MIN(F267,F268,F269)+F296)</f>
        <v>-20964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  <c r="F300">
        <v>-528</v>
      </c>
      <c r="G300">
        <v>39</v>
      </c>
      <c r="H300">
        <v>731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479</v>
      </c>
      <c r="G315">
        <v>278</v>
      </c>
      <c r="H315">
        <v>65</v>
      </c>
    </row>
    <row r="316" spans="5:15">
      <c r="E316" s="1" t="s">
        <v>276</v>
      </c>
    </row>
    <row r="317" spans="5:15">
      <c r="E317" s="1" t="s">
        <v>277</v>
      </c>
      <c r="F317">
        <v>391</v>
      </c>
      <c r="G317">
        <v>-508</v>
      </c>
      <c r="H317">
        <v>314</v>
      </c>
    </row>
    <row r="318" spans="5:15">
      <c r="E318" s="6" t="s">
        <v>278</v>
      </c>
      <c r="F318" s="7">
        <f>F299+F300+F301+F302+F303+F304+F305+F306+F307+F308+F309+F310+F311+F312+F313+F314+F315+F316+F317</f>
        <v>342</v>
      </c>
      <c r="G318" s="7">
        <f>IF(G4=$BF$1,"",G299+G300+G301+G302+G303+G304+G305+G306+G307+G308+G309+G310+G311+G312+G313+G314+G315+G316+G317)</f>
        <v>-191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-20622</v>
      </c>
      <c r="G319" s="7">
        <f t="shared" ref="G319:O319" si="28">IF(G4=$BF$1,"",G297+G318)</f>
        <v>-21155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-20622</v>
      </c>
      <c r="G326" s="7">
        <f t="shared" ref="G326:O326" si="30">IF(G4=$BF$1,"",G325+G319)</f>
        <v>-21155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-16</v>
      </c>
      <c r="G328">
        <v>0</v>
      </c>
      <c r="H328">
        <v>-57</v>
      </c>
    </row>
    <row r="329" spans="5:15">
      <c r="E329" s="1" t="s">
        <v>288</v>
      </c>
      <c r="F329">
        <v>0</v>
      </c>
      <c r="G329">
        <v>0</v>
      </c>
      <c r="H329">
        <v>16</v>
      </c>
    </row>
    <row r="330" spans="5:15">
      <c r="E330" s="1" t="s">
        <v>289</v>
      </c>
    </row>
    <row r="331" spans="5:15">
      <c r="E331" s="1" t="s">
        <v>290</v>
      </c>
      <c r="F331">
        <v>-188365</v>
      </c>
      <c r="G331">
        <v>-100006</v>
      </c>
      <c r="H331">
        <v>-129250</v>
      </c>
    </row>
    <row r="332" spans="5:15">
      <c r="E332" s="12" t="s">
        <v>291</v>
      </c>
      <c r="F332">
        <v>110663</v>
      </c>
      <c r="G332">
        <v>122976</v>
      </c>
      <c r="H332">
        <v>138054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-77718</v>
      </c>
      <c r="G337" s="7">
        <f>IF(G4=$BF$1,"",SUM(G328:G336))</f>
        <v>22970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92968</v>
      </c>
      <c r="G339">
        <v>1111</v>
      </c>
      <c r="H339">
        <v>1169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92968</v>
      </c>
      <c r="G352" s="7">
        <f>IF(G4=$BF$1,"",SUM(G339:G351))</f>
        <v>1111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-5372</v>
      </c>
      <c r="G353" s="7">
        <f t="shared" ref="G353:O353" si="33">IF(G4=$BF$1,"",G326+G337+G352)</f>
        <v>2926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-5372</v>
      </c>
      <c r="G355" s="7">
        <f t="shared" ref="G355:O355" si="34">IF(G4=$BF$1,"",G353+G354)</f>
        <v>2926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16603</v>
      </c>
      <c r="G356">
        <v>13078</v>
      </c>
      <c r="H356">
        <v>21515</v>
      </c>
    </row>
    <row r="357" spans="5:15">
      <c r="E357" s="6" t="s">
        <v>316</v>
      </c>
      <c r="F357" s="7">
        <f>F355+F356</f>
        <v>11231</v>
      </c>
      <c r="G357" s="7">
        <f t="shared" ref="G357:O357" si="35">IF(G4=$BF$1,"",G355+G356)</f>
        <v>16004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9.3896713615023472E-4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-3.2203754119501361E-2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0.67962071560015591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-29.149155722326455</v>
      </c>
      <c r="G370" s="27">
        <f t="shared" si="42"/>
        <v>-27.469483568075116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-25.344277673545967</v>
      </c>
      <c r="G371" s="28">
        <f t="shared" si="43"/>
        <v>-26.212206572769954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-0.14581399365298678</v>
      </c>
      <c r="G372" s="27">
        <f t="shared" si="44"/>
        <v>-0.25306174249635127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-0.15200891224477164</v>
      </c>
      <c r="G373" s="27">
        <f t="shared" si="45"/>
        <v>-0.26894804281433954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4.075365385030548E-2</v>
      </c>
      <c r="G376" s="30">
        <f t="shared" si="47"/>
        <v>5.9068287509178426E-2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4.248507592849949E-2</v>
      </c>
      <c r="G377" s="30">
        <f t="shared" si="48"/>
        <v>6.2776380820254926E-2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21.99152430141703</v>
      </c>
      <c r="G382" s="32">
        <f t="shared" si="51"/>
        <v>14.728360957642726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21.99152430141703</v>
      </c>
      <c r="G383" s="32">
        <f t="shared" si="52"/>
        <v>14.728360957642726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21.624817904913257</v>
      </c>
      <c r="G384" s="32">
        <f t="shared" si="53"/>
        <v>14.531307550644566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-2.7310290027810886</v>
      </c>
      <c r="G385" s="32">
        <f t="shared" si="54"/>
        <v>-3.2466236955187231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10575</v>
      </c>
      <c r="G418" s="17">
        <f>G130-G417</f>
        <v>16335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1317</v>
      </c>
      <c r="G433" s="17">
        <f>G172-G432</f>
        <v>926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454</v>
      </c>
      <c r="B1" s="39" t="s">
        <v>455</v>
      </c>
      <c r="C1" s="39" t="s">
        <v>456</v>
      </c>
      <c r="D1" s="39" t="s">
        <v>457</v>
      </c>
      <c r="E1" s="39"/>
    </row>
    <row r="2" spans="1:5">
      <c r="A2" s="41" t="s">
        <v>463</v>
      </c>
      <c r="B2" s="42" t="s">
        <v>458</v>
      </c>
      <c r="C2" s="39">
        <v>1</v>
      </c>
      <c r="D2" s="39" t="s">
        <v>459</v>
      </c>
      <c r="E2" s="39"/>
    </row>
    <row r="3" spans="1:5">
      <c r="A3" s="41" t="s">
        <v>468</v>
      </c>
      <c r="B3" s="41" t="s">
        <v>467</v>
      </c>
      <c r="C3" s="39">
        <v>0</v>
      </c>
      <c r="D3" s="39" t="s">
        <v>459</v>
      </c>
    </row>
    <row r="4" spans="1:5">
      <c r="A4" s="41" t="s">
        <v>469</v>
      </c>
      <c r="B4" s="42" t="s">
        <v>49</v>
      </c>
      <c r="C4" s="39">
        <v>1</v>
      </c>
      <c r="D4" s="39" t="s">
        <v>459</v>
      </c>
    </row>
    <row r="5" spans="1:5">
      <c r="A5" s="41" t="s">
        <v>471</v>
      </c>
      <c r="B5" s="43" t="s">
        <v>470</v>
      </c>
      <c r="C5" s="39">
        <v>1</v>
      </c>
      <c r="D5" s="39" t="s">
        <v>459</v>
      </c>
    </row>
    <row r="6" spans="1:5">
      <c r="A6" s="44" t="s">
        <v>474</v>
      </c>
      <c r="B6" s="43" t="s">
        <v>473</v>
      </c>
      <c r="C6" s="39">
        <v>0</v>
      </c>
      <c r="D6" s="39" t="s">
        <v>459</v>
      </c>
    </row>
    <row r="7" spans="1:5">
      <c r="A7" s="41" t="s">
        <v>475</v>
      </c>
      <c r="B7" s="42" t="s">
        <v>460</v>
      </c>
      <c r="C7" s="39">
        <v>1</v>
      </c>
      <c r="D7" s="39" t="s">
        <v>459</v>
      </c>
    </row>
    <row r="8" spans="1:5">
      <c r="A8" s="41" t="s">
        <v>476</v>
      </c>
      <c r="B8" s="41" t="s">
        <v>462</v>
      </c>
      <c r="C8" s="39">
        <v>1</v>
      </c>
      <c r="D8" s="39" t="s">
        <v>459</v>
      </c>
    </row>
    <row r="9" spans="1:5">
      <c r="A9" s="41" t="s">
        <v>477</v>
      </c>
      <c r="B9" s="41" t="s">
        <v>461</v>
      </c>
      <c r="C9" s="39">
        <v>1</v>
      </c>
      <c r="D9" s="39" t="s">
        <v>459</v>
      </c>
    </row>
    <row r="10" spans="1:5">
      <c r="A10" s="44" t="s">
        <v>479</v>
      </c>
      <c r="B10" s="41" t="s">
        <v>478</v>
      </c>
      <c r="C10" s="39">
        <v>1</v>
      </c>
      <c r="D10" s="39" t="s">
        <v>459</v>
      </c>
    </row>
    <row r="11" spans="1:5">
      <c r="A11" s="41" t="s">
        <v>481</v>
      </c>
      <c r="B11" s="41" t="s">
        <v>480</v>
      </c>
      <c r="C11" s="39">
        <v>1</v>
      </c>
      <c r="D11" s="39" t="s">
        <v>459</v>
      </c>
    </row>
    <row r="12" spans="1:5">
      <c r="A12" s="44" t="s">
        <v>482</v>
      </c>
      <c r="B12" s="43" t="s">
        <v>139</v>
      </c>
      <c r="C12" s="39">
        <v>1</v>
      </c>
      <c r="D12" s="39" t="s">
        <v>459</v>
      </c>
    </row>
    <row r="13" spans="1:5">
      <c r="A13" s="44" t="s">
        <v>484</v>
      </c>
      <c r="B13" s="41" t="s">
        <v>483</v>
      </c>
      <c r="C13" s="39">
        <v>1</v>
      </c>
      <c r="D13" s="39" t="s">
        <v>459</v>
      </c>
    </row>
    <row r="14" spans="1:5">
      <c r="A14" s="45" t="s">
        <v>485</v>
      </c>
      <c r="B14" s="45" t="s">
        <v>113</v>
      </c>
      <c r="C14" s="39">
        <v>1</v>
      </c>
      <c r="D14" s="39" t="s">
        <v>459</v>
      </c>
    </row>
    <row r="15" spans="1:5">
      <c r="A15" s="45" t="s">
        <v>486</v>
      </c>
      <c r="B15" s="45" t="s">
        <v>152</v>
      </c>
      <c r="C15" s="39">
        <v>1</v>
      </c>
      <c r="D15" s="39" t="s">
        <v>459</v>
      </c>
    </row>
    <row r="16" spans="1:5">
      <c r="A16" s="43" t="s">
        <v>488</v>
      </c>
      <c r="B16" s="43" t="s">
        <v>487</v>
      </c>
      <c r="C16" s="39">
        <v>1</v>
      </c>
      <c r="D16" s="39" t="s">
        <v>459</v>
      </c>
    </row>
    <row r="17" spans="1:4">
      <c r="A17" s="45" t="s">
        <v>489</v>
      </c>
      <c r="B17" s="46" t="s">
        <v>487</v>
      </c>
      <c r="C17" s="39">
        <v>1</v>
      </c>
      <c r="D17" s="39" t="s">
        <v>459</v>
      </c>
    </row>
    <row r="18" spans="1:4">
      <c r="A18" s="45"/>
      <c r="B18" s="43"/>
      <c r="C18" s="39"/>
      <c r="D18" s="39"/>
    </row>
    <row r="19" spans="1:4">
      <c r="A19" s="47"/>
      <c r="B19" s="47"/>
      <c r="C19" s="48"/>
      <c r="D19" s="39"/>
    </row>
    <row r="20" spans="1:4">
      <c r="A20" s="43"/>
      <c r="B20" s="43"/>
      <c r="C20" s="48"/>
      <c r="D20" s="39"/>
    </row>
    <row r="21" spans="1:4">
      <c r="A21" s="45"/>
      <c r="B21" s="49"/>
      <c r="C21" s="48"/>
      <c r="D21" s="39"/>
    </row>
    <row r="22" spans="1:4">
      <c r="A22"/>
      <c r="B22" s="49"/>
      <c r="C22" s="48"/>
      <c r="D22" s="39"/>
    </row>
    <row r="23" spans="1:4">
      <c r="A23" s="43"/>
      <c r="B23" s="49"/>
      <c r="C23" s="48"/>
      <c r="D23" s="39"/>
    </row>
    <row r="24" spans="1:4">
      <c r="A24" s="41"/>
      <c r="B24" s="41"/>
      <c r="C24" s="48"/>
      <c r="D24" s="39"/>
    </row>
    <row r="25" spans="1:4">
      <c r="A25" s="41"/>
      <c r="B25" s="49"/>
      <c r="C25" s="48"/>
      <c r="D25" s="39"/>
    </row>
    <row r="26" spans="1:4">
      <c r="A26" s="44"/>
      <c r="B26" s="49"/>
      <c r="C26" s="48"/>
      <c r="D26" s="39"/>
    </row>
    <row r="27" spans="1:4">
      <c r="A27" s="44"/>
      <c r="B27" s="49"/>
      <c r="C27" s="48"/>
      <c r="D27" s="39"/>
    </row>
    <row r="28" spans="1:4">
      <c r="A28" s="44"/>
      <c r="B28" s="49"/>
      <c r="C28" s="48"/>
      <c r="D28" s="39"/>
    </row>
    <row r="29" spans="1:4">
      <c r="A29" s="49"/>
      <c r="B29" s="49"/>
      <c r="C29" s="48"/>
      <c r="D29" s="39"/>
    </row>
    <row r="30" spans="1:4">
      <c r="A30" s="45"/>
      <c r="B30" s="49"/>
      <c r="C30" s="48"/>
      <c r="D30" s="39"/>
    </row>
    <row r="31" spans="1:4">
      <c r="A31" s="44"/>
      <c r="B31" s="49"/>
      <c r="C31" s="48"/>
      <c r="D31" s="39"/>
    </row>
    <row r="32" spans="1:4">
      <c r="A32" s="44"/>
      <c r="B32" s="49"/>
      <c r="C32" s="48"/>
      <c r="D32" s="39"/>
    </row>
    <row r="33" spans="1:4">
      <c r="A33" s="44"/>
      <c r="B33" s="49"/>
      <c r="C33" s="48"/>
      <c r="D33" s="39"/>
    </row>
    <row r="34" spans="1:4">
      <c r="A34" s="44"/>
      <c r="B34" s="49"/>
      <c r="C34" s="48"/>
      <c r="D34" s="39"/>
    </row>
    <row r="35" spans="1:4">
      <c r="A35" s="44"/>
      <c r="B35" s="49"/>
      <c r="C35" s="48"/>
      <c r="D35" s="39"/>
    </row>
    <row r="36" spans="1:4">
      <c r="A36" s="41"/>
      <c r="B36" s="49"/>
      <c r="C36" s="48"/>
      <c r="D36" s="39"/>
    </row>
    <row r="37" spans="1:4">
      <c r="A37" s="41"/>
      <c r="B37" s="41"/>
      <c r="C37" s="48"/>
      <c r="D37" s="39"/>
    </row>
    <row r="38" spans="1:4">
      <c r="A38" s="41"/>
      <c r="B38" s="41"/>
      <c r="C38" s="48"/>
      <c r="D38" s="39"/>
    </row>
    <row r="39" spans="1:4">
      <c r="A39" s="41"/>
      <c r="B39" s="49"/>
      <c r="C39" s="48"/>
      <c r="D39" s="39"/>
    </row>
    <row r="40" spans="1:4">
      <c r="A40" s="41"/>
      <c r="B40" s="49"/>
      <c r="C40" s="48"/>
      <c r="D40" s="39"/>
    </row>
    <row r="41" spans="1:4">
      <c r="A41" s="41"/>
      <c r="B41" s="49"/>
      <c r="C41" s="48"/>
      <c r="D41" s="39"/>
    </row>
    <row r="42" spans="1:4">
      <c r="A42" s="49"/>
      <c r="B42" s="49"/>
      <c r="C42" s="48"/>
      <c r="D42" s="39"/>
    </row>
    <row r="43" spans="1:4">
      <c r="A43" s="41"/>
      <c r="B43" s="49"/>
      <c r="C43" s="48"/>
      <c r="D43" s="39"/>
    </row>
    <row r="44" spans="1:4">
      <c r="A44" s="41"/>
      <c r="B44" s="49"/>
      <c r="C44" s="48"/>
      <c r="D44" s="39"/>
    </row>
    <row r="45" spans="1:4">
      <c r="A45" s="41"/>
      <c r="B45" s="49"/>
      <c r="C45" s="48"/>
      <c r="D45" s="39"/>
    </row>
    <row r="46" spans="1:4">
      <c r="A46" s="49"/>
      <c r="B46" s="49"/>
      <c r="C46" s="48"/>
      <c r="D46" s="39"/>
    </row>
    <row r="47" spans="1:4">
      <c r="A47" s="49"/>
      <c r="B47" s="49"/>
      <c r="C47" s="48"/>
      <c r="D47" s="39"/>
    </row>
    <row r="48" spans="1:4">
      <c r="A48" s="49"/>
      <c r="B48" s="49"/>
    </row>
    <row r="49" spans="1:2">
      <c r="A49" s="49"/>
      <c r="B49" s="49"/>
    </row>
    <row r="50" spans="1:2">
      <c r="A50" s="49"/>
      <c r="B50" s="49"/>
    </row>
    <row r="51" spans="1:2">
      <c r="A51" s="49"/>
      <c r="B51" s="49"/>
    </row>
    <row r="52" spans="1:2">
      <c r="A52" s="49"/>
      <c r="B52" s="49"/>
    </row>
    <row r="53" spans="1:2">
      <c r="A53" s="49"/>
      <c r="B53" s="49"/>
    </row>
    <row r="54" spans="1:2">
      <c r="A54" s="49"/>
      <c r="B54" s="49"/>
    </row>
    <row r="55" spans="1:2">
      <c r="A55" s="49"/>
      <c r="B55" s="49"/>
    </row>
    <row r="56" spans="1:2">
      <c r="A56" s="49"/>
      <c r="B56" s="49"/>
    </row>
    <row r="57" spans="1:2">
      <c r="A57" s="49"/>
      <c r="B57" s="49"/>
    </row>
    <row r="58" spans="1:2">
      <c r="A58" s="49"/>
      <c r="B58" s="49"/>
    </row>
    <row r="59" spans="1:2">
      <c r="A59" s="49"/>
      <c r="B59" s="49"/>
    </row>
    <row r="60" spans="1:2">
      <c r="A60" s="49"/>
      <c r="B60" s="49"/>
    </row>
    <row r="61" spans="1:2">
      <c r="A61" s="49"/>
      <c r="B61" s="49"/>
    </row>
    <row r="62" spans="1:2">
      <c r="A62" s="49"/>
      <c r="B62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2.75"/>
  <cols>
    <col min="1" max="4" width="25.7109375" customWidth="1"/>
  </cols>
  <sheetData>
    <row r="1" spans="1:6">
      <c r="E1">
        <v>31</v>
      </c>
      <c r="F1">
        <v>31</v>
      </c>
    </row>
    <row r="2" spans="1:6">
      <c r="E2">
        <v>2018</v>
      </c>
      <c r="F2">
        <v>2017</v>
      </c>
    </row>
    <row r="4" spans="1:6">
      <c r="A4" t="s">
        <v>374</v>
      </c>
    </row>
    <row r="5" spans="1:6">
      <c r="A5" t="s">
        <v>375</v>
      </c>
      <c r="B5" t="s">
        <v>116</v>
      </c>
      <c r="C5" t="s">
        <v>116</v>
      </c>
      <c r="D5" t="s">
        <v>116</v>
      </c>
    </row>
    <row r="6" spans="1:6">
      <c r="A6" t="s">
        <v>376</v>
      </c>
      <c r="B6" t="s">
        <v>117</v>
      </c>
      <c r="C6" t="s">
        <v>117</v>
      </c>
      <c r="D6" t="s">
        <v>116</v>
      </c>
      <c r="E6">
        <v>10575</v>
      </c>
      <c r="F6">
        <v>16335</v>
      </c>
    </row>
    <row r="7" spans="1:6">
      <c r="A7" t="s">
        <v>377</v>
      </c>
      <c r="B7" t="s">
        <v>113</v>
      </c>
      <c r="C7" t="s">
        <v>113</v>
      </c>
      <c r="D7" t="s">
        <v>80</v>
      </c>
      <c r="E7">
        <v>269</v>
      </c>
      <c r="F7">
        <v>268</v>
      </c>
    </row>
    <row r="8" spans="1:6">
      <c r="A8" t="s">
        <v>378</v>
      </c>
      <c r="B8" t="s">
        <v>103</v>
      </c>
      <c r="C8" t="s">
        <v>103</v>
      </c>
      <c r="D8" t="s">
        <v>80</v>
      </c>
      <c r="E8">
        <v>152714</v>
      </c>
      <c r="F8">
        <v>78351</v>
      </c>
    </row>
    <row r="9" spans="1:6">
      <c r="A9" t="s">
        <v>379</v>
      </c>
      <c r="B9" t="s">
        <v>120</v>
      </c>
      <c r="C9" t="s">
        <v>120</v>
      </c>
      <c r="D9" t="s">
        <v>116</v>
      </c>
      <c r="E9">
        <v>1168</v>
      </c>
      <c r="F9">
        <v>436</v>
      </c>
    </row>
    <row r="10" spans="1:6">
      <c r="A10" t="s">
        <v>380</v>
      </c>
      <c r="D10" t="s">
        <v>116</v>
      </c>
      <c r="E10">
        <v>1332</v>
      </c>
      <c r="F10">
        <v>580</v>
      </c>
    </row>
    <row r="11" spans="1:6">
      <c r="A11" t="s">
        <v>381</v>
      </c>
      <c r="B11" t="s">
        <v>12</v>
      </c>
      <c r="C11" t="s">
        <v>12</v>
      </c>
      <c r="D11" t="s">
        <v>116</v>
      </c>
      <c r="E11">
        <v>166058</v>
      </c>
      <c r="F11">
        <v>95970</v>
      </c>
    </row>
    <row r="12" spans="1:6">
      <c r="A12" t="s">
        <v>382</v>
      </c>
      <c r="B12" t="s">
        <v>103</v>
      </c>
      <c r="C12" t="s">
        <v>103</v>
      </c>
      <c r="D12" t="s">
        <v>80</v>
      </c>
      <c r="E12">
        <v>18582</v>
      </c>
      <c r="F12">
        <v>14241</v>
      </c>
    </row>
    <row r="13" spans="1:6">
      <c r="A13" t="s">
        <v>383</v>
      </c>
      <c r="B13" t="s">
        <v>384</v>
      </c>
      <c r="C13" t="s">
        <v>84</v>
      </c>
      <c r="D13" t="s">
        <v>80</v>
      </c>
      <c r="E13">
        <v>59</v>
      </c>
      <c r="F13">
        <v>102</v>
      </c>
    </row>
    <row r="14" spans="1:6">
      <c r="A14" t="s">
        <v>385</v>
      </c>
      <c r="B14" t="s">
        <v>113</v>
      </c>
      <c r="C14" t="s">
        <v>113</v>
      </c>
      <c r="D14" t="s">
        <v>80</v>
      </c>
      <c r="E14">
        <v>585</v>
      </c>
    </row>
    <row r="15" spans="1:6">
      <c r="D15" t="s">
        <v>80</v>
      </c>
      <c r="E15">
        <v>185284</v>
      </c>
      <c r="F15">
        <v>110313</v>
      </c>
    </row>
    <row r="16" spans="1:6">
      <c r="A16" t="s">
        <v>386</v>
      </c>
      <c r="D16" t="s">
        <v>80</v>
      </c>
    </row>
    <row r="17" spans="1:6">
      <c r="A17" t="s">
        <v>387</v>
      </c>
      <c r="B17" t="s">
        <v>165</v>
      </c>
      <c r="C17" t="s">
        <v>165</v>
      </c>
      <c r="D17" t="s">
        <v>141</v>
      </c>
    </row>
    <row r="18" spans="1:6">
      <c r="A18" t="s">
        <v>388</v>
      </c>
      <c r="B18" t="s">
        <v>388</v>
      </c>
      <c r="C18" t="s">
        <v>163</v>
      </c>
      <c r="D18" t="s">
        <v>141</v>
      </c>
      <c r="E18">
        <v>982</v>
      </c>
      <c r="F18">
        <v>503</v>
      </c>
    </row>
    <row r="19" spans="1:6">
      <c r="A19" t="s">
        <v>389</v>
      </c>
      <c r="B19" t="s">
        <v>390</v>
      </c>
      <c r="C19" t="s">
        <v>161</v>
      </c>
      <c r="D19" t="s">
        <v>141</v>
      </c>
      <c r="E19">
        <v>2642</v>
      </c>
      <c r="F19">
        <v>3385</v>
      </c>
    </row>
    <row r="20" spans="1:6">
      <c r="A20" t="s">
        <v>391</v>
      </c>
      <c r="D20" t="s">
        <v>141</v>
      </c>
      <c r="E20">
        <v>2610</v>
      </c>
      <c r="F20">
        <v>1702</v>
      </c>
    </row>
    <row r="21" spans="1:6">
      <c r="A21" t="s">
        <v>392</v>
      </c>
      <c r="B21" t="s">
        <v>151</v>
      </c>
      <c r="C21" t="s">
        <v>151</v>
      </c>
      <c r="D21" t="s">
        <v>141</v>
      </c>
      <c r="E21">
        <v>1317</v>
      </c>
      <c r="F21">
        <v>926</v>
      </c>
    </row>
    <row r="22" spans="1:6">
      <c r="A22" t="s">
        <v>393</v>
      </c>
      <c r="B22" t="s">
        <v>14</v>
      </c>
      <c r="C22" t="s">
        <v>14</v>
      </c>
      <c r="D22" t="s">
        <v>141</v>
      </c>
      <c r="E22">
        <v>7551</v>
      </c>
      <c r="F22">
        <v>6516</v>
      </c>
    </row>
    <row r="23" spans="1:6">
      <c r="A23" t="s">
        <v>394</v>
      </c>
      <c r="B23" t="s">
        <v>180</v>
      </c>
      <c r="C23" t="s">
        <v>180</v>
      </c>
      <c r="D23" t="s">
        <v>165</v>
      </c>
    </row>
    <row r="24" spans="1:6">
      <c r="A24" t="s">
        <v>395</v>
      </c>
      <c r="B24" t="s">
        <v>181</v>
      </c>
      <c r="C24" t="s">
        <v>181</v>
      </c>
      <c r="D24" t="s">
        <v>141</v>
      </c>
    </row>
    <row r="25" spans="1:6">
      <c r="A25" t="s">
        <v>396</v>
      </c>
      <c r="D25" t="s">
        <v>141</v>
      </c>
    </row>
    <row r="26" spans="1:6">
      <c r="A26" t="s">
        <v>397</v>
      </c>
      <c r="D26" t="s">
        <v>141</v>
      </c>
    </row>
    <row r="27" spans="1:6">
      <c r="A27" t="s">
        <v>398</v>
      </c>
      <c r="B27" t="s">
        <v>182</v>
      </c>
      <c r="C27" t="s">
        <v>182</v>
      </c>
      <c r="D27" t="s">
        <v>181</v>
      </c>
    </row>
    <row r="28" spans="1:6">
      <c r="A28" t="s">
        <v>399</v>
      </c>
      <c r="D28" t="s">
        <v>181</v>
      </c>
      <c r="E28">
        <v>186</v>
      </c>
      <c r="F28">
        <v>160</v>
      </c>
    </row>
    <row r="29" spans="1:6">
      <c r="A29" t="s">
        <v>400</v>
      </c>
      <c r="B29" t="s">
        <v>182</v>
      </c>
      <c r="C29" t="s">
        <v>182</v>
      </c>
      <c r="D29" t="s">
        <v>181</v>
      </c>
      <c r="E29">
        <v>1189194</v>
      </c>
      <c r="F29">
        <v>1089684</v>
      </c>
    </row>
    <row r="30" spans="1:6">
      <c r="A30" t="s">
        <v>401</v>
      </c>
      <c r="B30" t="s">
        <v>187</v>
      </c>
      <c r="C30" t="s">
        <v>187</v>
      </c>
      <c r="D30" t="s">
        <v>181</v>
      </c>
      <c r="E30">
        <v>-1011464</v>
      </c>
      <c r="F30">
        <v>-985840</v>
      </c>
    </row>
    <row r="31" spans="1:6">
      <c r="A31" t="s">
        <v>402</v>
      </c>
      <c r="B31" t="s">
        <v>189</v>
      </c>
      <c r="C31" t="s">
        <v>189</v>
      </c>
      <c r="D31" t="s">
        <v>181</v>
      </c>
      <c r="E31">
        <v>-183</v>
      </c>
      <c r="F31">
        <v>-207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A12" sqref="A12"/>
    </sheetView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4" spans="1:7">
      <c r="A4" t="s">
        <v>403</v>
      </c>
      <c r="B4" t="s">
        <v>404</v>
      </c>
      <c r="C4" t="s">
        <v>26</v>
      </c>
      <c r="D4" t="s">
        <v>404</v>
      </c>
    </row>
    <row r="5" spans="1:7">
      <c r="A5" t="s">
        <v>405</v>
      </c>
      <c r="B5" t="s">
        <v>27</v>
      </c>
      <c r="C5" t="s">
        <v>27</v>
      </c>
      <c r="D5" t="s">
        <v>404</v>
      </c>
      <c r="E5">
        <v>1066</v>
      </c>
      <c r="F5">
        <v>1065</v>
      </c>
      <c r="G5">
        <v>6162</v>
      </c>
    </row>
    <row r="6" spans="1:7">
      <c r="A6" t="s">
        <v>406</v>
      </c>
      <c r="B6" t="s">
        <v>58</v>
      </c>
      <c r="C6" t="s">
        <v>58</v>
      </c>
      <c r="D6" t="s">
        <v>404</v>
      </c>
    </row>
    <row r="7" spans="1:7">
      <c r="A7" t="s">
        <v>407</v>
      </c>
      <c r="B7" t="s">
        <v>37</v>
      </c>
      <c r="C7" t="s">
        <v>37</v>
      </c>
      <c r="D7" t="s">
        <v>404</v>
      </c>
      <c r="E7">
        <v>13432</v>
      </c>
      <c r="F7">
        <v>11033</v>
      </c>
      <c r="G7">
        <v>18047</v>
      </c>
    </row>
    <row r="8" spans="1:7">
      <c r="A8" t="s">
        <v>408</v>
      </c>
      <c r="B8" t="s">
        <v>36</v>
      </c>
      <c r="C8" t="s">
        <v>36</v>
      </c>
      <c r="D8" t="s">
        <v>404</v>
      </c>
      <c r="E8">
        <v>18707</v>
      </c>
      <c r="F8">
        <v>19287</v>
      </c>
      <c r="G8">
        <v>18761</v>
      </c>
    </row>
    <row r="9" spans="1:7">
      <c r="A9" t="s">
        <v>409</v>
      </c>
      <c r="B9" t="s">
        <v>45</v>
      </c>
      <c r="C9" t="s">
        <v>45</v>
      </c>
      <c r="D9" t="s">
        <v>404</v>
      </c>
      <c r="E9">
        <v>32139</v>
      </c>
      <c r="F9">
        <v>30320</v>
      </c>
      <c r="G9">
        <v>36808</v>
      </c>
    </row>
    <row r="10" spans="1:7">
      <c r="A10" t="s">
        <v>410</v>
      </c>
      <c r="B10" t="s">
        <v>411</v>
      </c>
      <c r="C10" t="s">
        <v>46</v>
      </c>
      <c r="D10" t="s">
        <v>404</v>
      </c>
      <c r="E10">
        <v>-31073</v>
      </c>
      <c r="F10">
        <v>-29255</v>
      </c>
      <c r="G10">
        <v>-30646</v>
      </c>
    </row>
    <row r="11" spans="1:7">
      <c r="A11" t="s">
        <v>412</v>
      </c>
      <c r="B11" t="s">
        <v>413</v>
      </c>
      <c r="C11" t="s">
        <v>56</v>
      </c>
      <c r="D11" t="s">
        <v>404</v>
      </c>
      <c r="E11">
        <v>3291</v>
      </c>
      <c r="F11">
        <v>1416</v>
      </c>
      <c r="G11">
        <v>1192</v>
      </c>
    </row>
    <row r="12" spans="1:7">
      <c r="A12" t="s">
        <v>414</v>
      </c>
      <c r="B12" t="s">
        <v>36</v>
      </c>
      <c r="C12" t="s">
        <v>36</v>
      </c>
      <c r="D12" t="s">
        <v>404</v>
      </c>
      <c r="E12">
        <v>-1460</v>
      </c>
    </row>
    <row r="13" spans="1:7">
      <c r="A13" t="s">
        <v>415</v>
      </c>
      <c r="D13" t="s">
        <v>404</v>
      </c>
      <c r="E13">
        <v>-541</v>
      </c>
    </row>
    <row r="14" spans="1:7">
      <c r="A14" t="s">
        <v>416</v>
      </c>
      <c r="B14" t="s">
        <v>417</v>
      </c>
      <c r="C14" t="s">
        <v>58</v>
      </c>
      <c r="D14" t="s">
        <v>404</v>
      </c>
      <c r="E14">
        <v>-154</v>
      </c>
      <c r="F14">
        <v>-77</v>
      </c>
      <c r="G14">
        <v>-83</v>
      </c>
    </row>
    <row r="15" spans="1:7">
      <c r="A15" t="s">
        <v>418</v>
      </c>
      <c r="B15" t="s">
        <v>66</v>
      </c>
      <c r="C15" t="s">
        <v>66</v>
      </c>
      <c r="D15" t="s">
        <v>404</v>
      </c>
      <c r="E15">
        <v>-27017</v>
      </c>
      <c r="F15">
        <v>-27916</v>
      </c>
      <c r="G15">
        <v>-29537</v>
      </c>
    </row>
    <row r="16" spans="1:7">
      <c r="A16" t="s">
        <v>419</v>
      </c>
      <c r="D16" t="s">
        <v>404</v>
      </c>
      <c r="E16">
        <v>-15</v>
      </c>
      <c r="F16">
        <v>-18</v>
      </c>
      <c r="G16">
        <v>-19</v>
      </c>
    </row>
    <row r="17" spans="1:7">
      <c r="D17" t="s">
        <v>404</v>
      </c>
    </row>
    <row r="18" spans="1:7">
      <c r="D18" t="s">
        <v>404</v>
      </c>
    </row>
    <row r="19" spans="1:7">
      <c r="D19" t="s">
        <v>404</v>
      </c>
    </row>
    <row r="20" spans="1:7">
      <c r="D20" t="s">
        <v>404</v>
      </c>
      <c r="E20">
        <v>2018</v>
      </c>
      <c r="F20">
        <v>2017</v>
      </c>
      <c r="G20">
        <v>2016</v>
      </c>
    </row>
    <row r="21" spans="1:7">
      <c r="D21" t="s">
        <v>404</v>
      </c>
    </row>
    <row r="22" spans="1:7">
      <c r="A22" t="s">
        <v>418</v>
      </c>
      <c r="B22" t="s">
        <v>66</v>
      </c>
      <c r="C22" t="s">
        <v>66</v>
      </c>
      <c r="D22" t="s">
        <v>404</v>
      </c>
      <c r="E22">
        <v>-27017</v>
      </c>
      <c r="F22">
        <v>-27916</v>
      </c>
      <c r="G22">
        <v>-29537</v>
      </c>
    </row>
    <row r="23" spans="1:7">
      <c r="A23" t="s">
        <v>420</v>
      </c>
      <c r="B23" t="s">
        <v>72</v>
      </c>
      <c r="C23" t="s">
        <v>72</v>
      </c>
      <c r="D23" t="s">
        <v>404</v>
      </c>
      <c r="E23">
        <v>24</v>
      </c>
      <c r="F23">
        <v>-154</v>
      </c>
      <c r="G23">
        <v>160</v>
      </c>
    </row>
    <row r="24" spans="1:7">
      <c r="A24" t="s">
        <v>421</v>
      </c>
      <c r="B24" t="s">
        <v>422</v>
      </c>
      <c r="C24" t="s">
        <v>423</v>
      </c>
      <c r="D24" t="s">
        <v>404</v>
      </c>
      <c r="E24">
        <v>-26993</v>
      </c>
      <c r="F24">
        <v>-28070</v>
      </c>
      <c r="G24">
        <v>-29377</v>
      </c>
    </row>
    <row r="25" spans="1:7">
      <c r="D25" t="s">
        <v>404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4" spans="1:7">
      <c r="A4" t="s">
        <v>424</v>
      </c>
      <c r="B4" t="s">
        <v>231</v>
      </c>
      <c r="C4" t="s">
        <v>231</v>
      </c>
      <c r="D4" t="s">
        <v>425</v>
      </c>
    </row>
    <row r="5" spans="1:7">
      <c r="A5" t="s">
        <v>418</v>
      </c>
      <c r="B5" t="s">
        <v>232</v>
      </c>
      <c r="C5" t="s">
        <v>232</v>
      </c>
      <c r="D5" t="s">
        <v>425</v>
      </c>
      <c r="E5">
        <v>-27017</v>
      </c>
      <c r="F5">
        <v>-27916</v>
      </c>
      <c r="G5">
        <v>-29537</v>
      </c>
    </row>
    <row r="6" spans="1:7">
      <c r="A6" t="s">
        <v>426</v>
      </c>
      <c r="D6" t="s">
        <v>425</v>
      </c>
    </row>
    <row r="7" spans="1:7">
      <c r="A7" t="s">
        <v>427</v>
      </c>
      <c r="B7" t="s">
        <v>231</v>
      </c>
      <c r="C7" t="s">
        <v>231</v>
      </c>
      <c r="D7" t="s">
        <v>425</v>
      </c>
    </row>
    <row r="8" spans="1:7">
      <c r="A8" t="s">
        <v>428</v>
      </c>
      <c r="B8" t="s">
        <v>236</v>
      </c>
      <c r="C8" t="s">
        <v>236</v>
      </c>
      <c r="D8" t="s">
        <v>425</v>
      </c>
      <c r="E8">
        <v>59</v>
      </c>
      <c r="F8">
        <v>76</v>
      </c>
      <c r="G8">
        <v>81</v>
      </c>
    </row>
    <row r="9" spans="1:7">
      <c r="A9" t="s">
        <v>429</v>
      </c>
      <c r="B9" t="s">
        <v>245</v>
      </c>
      <c r="C9" t="s">
        <v>245</v>
      </c>
      <c r="D9" t="s">
        <v>425</v>
      </c>
      <c r="F9">
        <v>5</v>
      </c>
      <c r="G9">
        <v>-16</v>
      </c>
    </row>
    <row r="10" spans="1:7">
      <c r="A10" t="s">
        <v>430</v>
      </c>
      <c r="B10" t="s">
        <v>240</v>
      </c>
      <c r="C10" t="s">
        <v>240</v>
      </c>
      <c r="D10" t="s">
        <v>425</v>
      </c>
      <c r="E10">
        <v>-978</v>
      </c>
      <c r="F10">
        <v>273</v>
      </c>
      <c r="G10">
        <v>552</v>
      </c>
    </row>
    <row r="11" spans="1:7">
      <c r="A11" t="s">
        <v>431</v>
      </c>
      <c r="B11" t="s">
        <v>241</v>
      </c>
      <c r="C11" t="s">
        <v>241</v>
      </c>
      <c r="D11" t="s">
        <v>425</v>
      </c>
      <c r="E11">
        <v>604</v>
      </c>
    </row>
    <row r="12" spans="1:7">
      <c r="A12" t="s">
        <v>432</v>
      </c>
      <c r="D12" t="s">
        <v>425</v>
      </c>
      <c r="E12">
        <v>191</v>
      </c>
      <c r="F12">
        <v>200</v>
      </c>
      <c r="G12">
        <v>156</v>
      </c>
    </row>
    <row r="13" spans="1:7">
      <c r="A13" t="s">
        <v>433</v>
      </c>
      <c r="B13" t="s">
        <v>248</v>
      </c>
      <c r="C13" t="s">
        <v>248</v>
      </c>
      <c r="D13" t="s">
        <v>425</v>
      </c>
      <c r="E13">
        <v>6368</v>
      </c>
      <c r="F13">
        <v>8144</v>
      </c>
      <c r="G13">
        <v>8245</v>
      </c>
    </row>
    <row r="14" spans="1:7">
      <c r="A14" t="s">
        <v>434</v>
      </c>
      <c r="D14" t="s">
        <v>425</v>
      </c>
      <c r="E14">
        <v>9</v>
      </c>
      <c r="F14">
        <v>32</v>
      </c>
      <c r="G14">
        <v>61</v>
      </c>
    </row>
    <row r="15" spans="1:7">
      <c r="A15" t="s">
        <v>435</v>
      </c>
      <c r="D15" t="s">
        <v>425</v>
      </c>
    </row>
    <row r="16" spans="1:7">
      <c r="A16" t="s">
        <v>379</v>
      </c>
      <c r="B16" t="s">
        <v>262</v>
      </c>
      <c r="C16" t="s">
        <v>262</v>
      </c>
      <c r="D16" t="s">
        <v>425</v>
      </c>
      <c r="E16">
        <v>-528</v>
      </c>
      <c r="F16">
        <v>39</v>
      </c>
      <c r="G16">
        <v>731</v>
      </c>
    </row>
    <row r="17" spans="1:7">
      <c r="A17" t="s">
        <v>380</v>
      </c>
      <c r="D17" t="s">
        <v>425</v>
      </c>
      <c r="E17">
        <v>-752</v>
      </c>
      <c r="F17">
        <v>-56</v>
      </c>
      <c r="G17">
        <v>123</v>
      </c>
    </row>
    <row r="18" spans="1:7">
      <c r="A18" t="s">
        <v>388</v>
      </c>
      <c r="B18" t="s">
        <v>275</v>
      </c>
      <c r="C18" t="s">
        <v>275</v>
      </c>
      <c r="D18" t="s">
        <v>425</v>
      </c>
      <c r="E18">
        <v>479</v>
      </c>
      <c r="F18">
        <v>278</v>
      </c>
      <c r="G18">
        <v>65</v>
      </c>
    </row>
    <row r="19" spans="1:7">
      <c r="A19" t="s">
        <v>389</v>
      </c>
      <c r="D19" t="s">
        <v>425</v>
      </c>
      <c r="E19">
        <v>-743</v>
      </c>
      <c r="F19">
        <v>542</v>
      </c>
      <c r="G19">
        <v>-183</v>
      </c>
    </row>
    <row r="20" spans="1:7">
      <c r="A20" t="s">
        <v>391</v>
      </c>
      <c r="D20" t="s">
        <v>425</v>
      </c>
      <c r="E20">
        <v>908</v>
      </c>
      <c r="F20">
        <v>-1665</v>
      </c>
      <c r="G20">
        <v>1039</v>
      </c>
    </row>
    <row r="21" spans="1:7">
      <c r="A21" t="s">
        <v>392</v>
      </c>
      <c r="B21" t="s">
        <v>277</v>
      </c>
      <c r="C21" t="s">
        <v>277</v>
      </c>
      <c r="D21" t="s">
        <v>425</v>
      </c>
      <c r="E21">
        <v>391</v>
      </c>
      <c r="F21">
        <v>-508</v>
      </c>
      <c r="G21">
        <v>314</v>
      </c>
    </row>
    <row r="22" spans="1:7">
      <c r="A22" t="s">
        <v>436</v>
      </c>
      <c r="B22" t="s">
        <v>285</v>
      </c>
      <c r="C22" t="s">
        <v>285</v>
      </c>
      <c r="D22" t="s">
        <v>425</v>
      </c>
      <c r="E22">
        <v>-21009</v>
      </c>
      <c r="F22">
        <v>-20556</v>
      </c>
      <c r="G22">
        <v>-18369</v>
      </c>
    </row>
    <row r="23" spans="1:7">
      <c r="A23" t="s">
        <v>437</v>
      </c>
      <c r="B23" t="s">
        <v>286</v>
      </c>
      <c r="C23" t="s">
        <v>286</v>
      </c>
      <c r="D23" t="s">
        <v>438</v>
      </c>
    </row>
    <row r="24" spans="1:7">
      <c r="A24" t="s">
        <v>439</v>
      </c>
      <c r="B24" t="s">
        <v>287</v>
      </c>
      <c r="C24" t="s">
        <v>287</v>
      </c>
      <c r="D24" t="s">
        <v>438</v>
      </c>
      <c r="E24">
        <v>-16</v>
      </c>
      <c r="G24">
        <v>-57</v>
      </c>
    </row>
    <row r="25" spans="1:7">
      <c r="A25" t="s">
        <v>440</v>
      </c>
      <c r="B25" t="s">
        <v>288</v>
      </c>
      <c r="C25" t="s">
        <v>288</v>
      </c>
      <c r="D25" t="s">
        <v>438</v>
      </c>
      <c r="G25">
        <v>16</v>
      </c>
    </row>
    <row r="26" spans="1:7">
      <c r="A26" t="s">
        <v>441</v>
      </c>
      <c r="B26" t="s">
        <v>290</v>
      </c>
      <c r="C26" t="s">
        <v>290</v>
      </c>
      <c r="D26" t="s">
        <v>438</v>
      </c>
      <c r="E26">
        <v>-188365</v>
      </c>
      <c r="F26">
        <v>-100006</v>
      </c>
      <c r="G26">
        <v>-129250</v>
      </c>
    </row>
    <row r="27" spans="1:7">
      <c r="A27" t="s">
        <v>442</v>
      </c>
      <c r="B27" t="s">
        <v>291</v>
      </c>
      <c r="C27" t="s">
        <v>291</v>
      </c>
      <c r="D27" t="s">
        <v>438</v>
      </c>
      <c r="E27">
        <v>110663</v>
      </c>
      <c r="F27">
        <v>122976</v>
      </c>
      <c r="G27">
        <v>138054</v>
      </c>
    </row>
    <row r="28" spans="1:7">
      <c r="A28" t="s">
        <v>443</v>
      </c>
      <c r="B28" t="s">
        <v>296</v>
      </c>
      <c r="C28" t="s">
        <v>296</v>
      </c>
      <c r="D28" t="s">
        <v>438</v>
      </c>
      <c r="E28">
        <v>-77718</v>
      </c>
      <c r="F28">
        <v>22970</v>
      </c>
      <c r="G28">
        <v>8763</v>
      </c>
    </row>
    <row r="29" spans="1:7">
      <c r="A29" t="s">
        <v>444</v>
      </c>
      <c r="B29" t="s">
        <v>297</v>
      </c>
      <c r="C29" t="s">
        <v>297</v>
      </c>
      <c r="D29" t="s">
        <v>445</v>
      </c>
    </row>
    <row r="30" spans="1:7">
      <c r="A30" t="s">
        <v>446</v>
      </c>
      <c r="B30" t="s">
        <v>298</v>
      </c>
      <c r="C30" t="s">
        <v>298</v>
      </c>
      <c r="D30" t="s">
        <v>445</v>
      </c>
      <c r="E30">
        <v>6951</v>
      </c>
      <c r="F30">
        <v>51</v>
      </c>
      <c r="G30">
        <v>1169</v>
      </c>
    </row>
    <row r="31" spans="1:7">
      <c r="A31" t="s">
        <v>447</v>
      </c>
      <c r="B31" t="s">
        <v>298</v>
      </c>
      <c r="C31" t="s">
        <v>298</v>
      </c>
      <c r="D31" t="s">
        <v>445</v>
      </c>
      <c r="E31">
        <v>86017</v>
      </c>
      <c r="F31">
        <v>1060</v>
      </c>
    </row>
    <row r="32" spans="1:7">
      <c r="A32" t="s">
        <v>448</v>
      </c>
      <c r="B32" t="s">
        <v>311</v>
      </c>
      <c r="C32" t="s">
        <v>311</v>
      </c>
      <c r="D32" t="s">
        <v>445</v>
      </c>
      <c r="E32">
        <v>92968</v>
      </c>
      <c r="F32">
        <v>1111</v>
      </c>
      <c r="G32">
        <v>1169</v>
      </c>
    </row>
    <row r="33" spans="1:7">
      <c r="A33" t="s">
        <v>449</v>
      </c>
      <c r="B33" t="s">
        <v>450</v>
      </c>
      <c r="C33" t="s">
        <v>312</v>
      </c>
      <c r="D33" t="s">
        <v>445</v>
      </c>
      <c r="E33">
        <v>-5759</v>
      </c>
      <c r="F33">
        <v>3525</v>
      </c>
      <c r="G33">
        <v>-8437</v>
      </c>
    </row>
    <row r="34" spans="1:7">
      <c r="A34" t="s">
        <v>451</v>
      </c>
      <c r="B34" t="s">
        <v>452</v>
      </c>
      <c r="C34" t="s">
        <v>315</v>
      </c>
      <c r="D34" t="s">
        <v>445</v>
      </c>
      <c r="E34">
        <v>16603</v>
      </c>
      <c r="F34">
        <v>13078</v>
      </c>
      <c r="G34">
        <v>21515</v>
      </c>
    </row>
    <row r="35" spans="1:7">
      <c r="A35" t="s">
        <v>453</v>
      </c>
      <c r="B35" t="s">
        <v>316</v>
      </c>
      <c r="C35" t="s">
        <v>316</v>
      </c>
      <c r="D35" t="s">
        <v>445</v>
      </c>
      <c r="E35">
        <v>10844</v>
      </c>
      <c r="F35">
        <v>16603</v>
      </c>
      <c r="G35">
        <v>13078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0E113A-982F-4F75-81B6-1B79AD28A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1163A6-5186-4B41-8662-1BFB6C4F35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CE2391-D6A0-43A1-9577-0903D518E61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2021-11-05T05:05:54Z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