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2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G89" i="1"/>
  <c r="F89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L382" i="1"/>
  <c r="O381" i="1"/>
  <c r="N381" i="1"/>
  <c r="M381" i="1"/>
  <c r="L381" i="1"/>
  <c r="K381" i="1"/>
  <c r="J381" i="1"/>
  <c r="G381" i="1"/>
  <c r="F381" i="1"/>
  <c r="J377" i="1"/>
  <c r="L376" i="1"/>
  <c r="O375" i="1"/>
  <c r="N375" i="1"/>
  <c r="M375" i="1"/>
  <c r="L375" i="1"/>
  <c r="K375" i="1"/>
  <c r="J375" i="1"/>
  <c r="G375" i="1"/>
  <c r="F375" i="1"/>
  <c r="H373" i="1"/>
  <c r="M371" i="1"/>
  <c r="L371" i="1"/>
  <c r="O370" i="1"/>
  <c r="N370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I373" i="1" s="1"/>
  <c r="H11" i="1"/>
  <c r="O10" i="1"/>
  <c r="N10" i="1"/>
  <c r="M10" i="1"/>
  <c r="L10" i="1"/>
  <c r="K10" i="1"/>
  <c r="K377" i="1" s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76" i="1" s="1"/>
  <c r="G383" i="1"/>
  <c r="G382" i="1"/>
  <c r="F384" i="1"/>
  <c r="F13" i="1"/>
  <c r="F14" i="1" s="1"/>
  <c r="F377" i="1"/>
  <c r="F376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F383" i="1"/>
  <c r="F382" i="1"/>
  <c r="K372" i="1"/>
  <c r="I378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J383" i="1"/>
  <c r="M382" i="1"/>
  <c r="I384" i="1"/>
  <c r="I365" i="1"/>
  <c r="M368" i="1"/>
  <c r="M372" i="1"/>
  <c r="I375" i="1"/>
  <c r="O376" i="1"/>
  <c r="M377" i="1"/>
  <c r="K378" i="1"/>
  <c r="I381" i="1"/>
  <c r="O382" i="1"/>
  <c r="K384" i="1"/>
  <c r="H384" i="1"/>
  <c r="M376" i="1"/>
  <c r="K383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G44" i="1"/>
  <c r="I363" i="1"/>
  <c r="G366" i="1" l="1"/>
  <c r="G14" i="1"/>
  <c r="G378" i="1"/>
  <c r="G59" i="1"/>
  <c r="G67" i="1" s="1"/>
  <c r="G71" i="1" s="1"/>
  <c r="G370" i="1"/>
  <c r="F366" i="1"/>
  <c r="F378" i="1"/>
  <c r="F370" i="1"/>
  <c r="F59" i="1"/>
  <c r="F67" i="1" s="1"/>
  <c r="F71" i="1" s="1"/>
  <c r="G373" i="1" l="1"/>
  <c r="G83" i="1"/>
  <c r="G372" i="1"/>
  <c r="G6" i="1"/>
  <c r="F373" i="1"/>
  <c r="F83" i="1"/>
  <c r="F6" i="1"/>
  <c r="F372" i="1"/>
  <c r="F365" i="1" l="1"/>
  <c r="F371" i="1"/>
  <c r="G371" i="1"/>
  <c r="G365" i="1"/>
</calcChain>
</file>

<file path=xl/sharedStrings.xml><?xml version="1.0" encoding="utf-8"?>
<sst xmlns="http://schemas.openxmlformats.org/spreadsheetml/2006/main" count="812" uniqueCount="504">
  <si>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</si>
  <si>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</si>
  <si>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</si>
  <si>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</si>
  <si>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</si>
  <si>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</si>
  <si>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</si>
  <si>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</si>
  <si>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</si>
  <si>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</si>
  <si>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</si>
  <si>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</si>
  <si>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</si>
  <si>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</si>
  <si>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</si>
  <si>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</si>
  <si>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</si>
  <si>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</si>
  <si>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</si>
  <si>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</si>
  <si>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</si>
  <si>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</si>
  <si>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</si>
  <si>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</si>
  <si>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</si>
  <si>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</si>
  <si>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</si>
  <si>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</si>
  <si>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</si>
  <si>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</si>
  <si>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</si>
  <si>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</si>
  <si>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</si>
  <si>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</si>
  <si>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</si>
  <si>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</si>
  <si>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</si>
  <si>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</si>
  <si>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</si>
  <si>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</si>
  <si>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</si>
  <si>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</si>
  <si>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</si>
  <si>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</si>
  <si>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</si>
  <si>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</si>
  <si>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</si>
  <si>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</si>
  <si>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</si>
  <si>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</si>
  <si>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</si>
  <si>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</si>
  <si>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</si>
  <si>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</si>
  <si>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</si>
  <si>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</si>
  <si>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</si>
  <si>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</si>
  <si>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</si>
  <si>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</si>
  <si>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</si>
  <si>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</si>
  <si>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</si>
  <si>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</si>
  <si>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</si>
  <si>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</si>
  <si>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</si>
  <si>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</si>
  <si>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</si>
  <si>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</si>
  <si>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</si>
  <si>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</si>
  <si>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</si>
  <si>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</si>
  <si>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</si>
  <si>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</si>
  <si>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</si>
  <si>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</si>
  <si>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</si>
  <si>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</si>
  <si>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</si>
  <si>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</si>
  <si>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</si>
  <si>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</si>
  <si>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</si>
  <si>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</si>
  <si>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</si>
  <si>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</si>
  <si>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</si>
  <si>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</si>
  <si>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</si>
  <si>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</si>
  <si>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</si>
  <si>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</si>
  <si>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</si>
  <si>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</si>
  <si>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</si>
  <si>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</si>
  <si>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</si>
  <si>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</si>
  <si>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</si>
  <si>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</si>
  <si>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</si>
  <si>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</si>
  <si>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</si>
  <si>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</si>
  <si>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</si>
  <si>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</si>
  <si>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</si>
  <si>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</si>
  <si>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</si>
  <si>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</si>
  <si>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</si>
  <si>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</si>
  <si>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</si>
  <si>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</si>
  <si>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</si>
  <si>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</si>
  <si>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</si>
  <si>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</si>
  <si>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</si>
  <si>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</si>
  <si>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</si>
  <si>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</si>
  <si>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</si>
  <si>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</si>
  <si>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</si>
  <si>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</si>
  <si>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</si>
  <si>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</si>
  <si>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</si>
  <si>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</si>
  <si>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</si>
  <si>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</si>
  <si>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</si>
  <si>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</si>
  <si>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</si>
  <si>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</si>
  <si>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</si>
  <si>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</si>
  <si>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</si>
  <si>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</si>
  <si>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</si>
  <si>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</si>
  <si>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</si>
  <si>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</si>
  <si>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</si>
  <si>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</si>
  <si>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</si>
  <si>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</si>
  <si>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</si>
  <si>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</si>
  <si>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</si>
  <si>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</si>
  <si>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</si>
  <si>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</si>
  <si>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</si>
  <si>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</si>
  <si>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</si>
  <si>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</si>
  <si>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</si>
  <si>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</si>
  <si>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</si>
  <si>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</si>
  <si>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</si>
  <si>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</si>
  <si>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</si>
  <si>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</si>
  <si>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</si>
  <si>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</si>
  <si>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</si>
  <si>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</si>
  <si>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</si>
  <si>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</si>
  <si>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</si>
  <si>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</si>
  <si>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</si>
  <si>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</si>
  <si>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</si>
  <si>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</si>
  <si>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</si>
  <si>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</si>
  <si>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</si>
  <si>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</si>
  <si>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</si>
  <si>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</si>
  <si>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</si>
  <si>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</si>
  <si>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</si>
  <si>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</si>
  <si>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</si>
  <si>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</si>
  <si>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</si>
  <si>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</si>
  <si>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</si>
  <si>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</si>
  <si>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</si>
  <si>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</si>
  <si>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</si>
  <si>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</si>
  <si>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</si>
  <si>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</si>
  <si>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</si>
  <si>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</si>
  <si>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</si>
  <si>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</si>
  <si>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</si>
  <si>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</si>
  <si>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</si>
  <si>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</si>
  <si>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</si>
  <si>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</si>
  <si>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</si>
  <si>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</si>
  <si>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</si>
  <si>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</si>
  <si>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</si>
  <si>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</si>
  <si>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</si>
  <si>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</si>
  <si>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</si>
  <si>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</si>
  <si>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</si>
  <si>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</si>
  <si>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</si>
  <si>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</si>
  <si>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</si>
  <si>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</si>
  <si>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</si>
  <si>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</si>
  <si>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</si>
  <si>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</si>
  <si>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</si>
  <si>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</si>
  <si>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</si>
  <si>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</si>
  <si>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</si>
  <si>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</si>
  <si>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</si>
  <si>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</si>
  <si>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</si>
  <si>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</si>
  <si>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</si>
  <si>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</si>
  <si>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</si>
  <si>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</si>
  <si>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</si>
  <si>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</si>
  <si>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</si>
  <si>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</si>
  <si>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</si>
  <si>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</si>
  <si>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</si>
  <si>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</si>
  <si>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</si>
  <si>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</si>
  <si>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</si>
  <si>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</si>
  <si>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</si>
  <si>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</si>
  <si>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</si>
  <si>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</si>
  <si>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</si>
  <si>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</si>
  <si>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</si>
  <si>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</si>
  <si>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</si>
  <si>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</si>
  <si>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</si>
  <si>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</si>
  <si>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</si>
  <si>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</si>
  <si>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</si>
  <si>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</si>
  <si>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</si>
  <si>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</si>
  <si>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</si>
  <si>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</si>
  <si>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</si>
  <si>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</si>
  <si>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</si>
  <si>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</si>
  <si>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</si>
  <si>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</si>
  <si>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</si>
  <si>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</si>
  <si>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</si>
  <si>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</si>
  <si>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</si>
  <si>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</si>
  <si>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</si>
  <si>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</si>
  <si>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</si>
  <si>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</si>
  <si>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</si>
  <si>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</si>
  <si>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</si>
  <si>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</si>
  <si>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</si>
  <si>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</si>
  <si>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</si>
  <si>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</si>
  <si>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</si>
  <si>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</si>
  <si>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</si>
  <si>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</si>
  <si>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</si>
  <si>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</si>
  <si>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</si>
  <si>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</si>
  <si>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</si>
  <si>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</si>
  <si>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</si>
  <si>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</si>
  <si>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</si>
  <si>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</si>
  <si>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</si>
  <si>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</si>
  <si>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</si>
  <si>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</si>
  <si>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</si>
  <si>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</si>
  <si>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</si>
  <si>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</si>
  <si>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</si>
  <si>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</si>
  <si>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</si>
  <si>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</si>
  <si>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</si>
  <si>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</si>
  <si>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</si>
  <si>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</si>
  <si>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</si>
  <si>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</si>
  <si>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</si>
  <si>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</si>
  <si>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</si>
  <si>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</si>
  <si>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</si>
  <si>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</si>
  <si>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</si>
  <si>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</si>
  <si>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</si>
  <si>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</si>
  <si>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</si>
  <si>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</si>
  <si>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</si>
  <si>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</si>
  <si>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</si>
  <si>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</si>
  <si>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</si>
  <si>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</si>
  <si>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</si>
  <si>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</si>
  <si>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</si>
  <si>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</si>
  <si>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</si>
  <si>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</si>
  <si>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</si>
  <si>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</si>
  <si>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</si>
  <si>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</si>
  <si>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</si>
  <si>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</si>
  <si>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</si>
  <si>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</si>
  <si>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</si>
  <si>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</si>
  <si>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</si>
  <si>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</si>
  <si>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</si>
  <si>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</si>
  <si>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</si>
  <si>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</si>
  <si>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thousands)</t>
  </si>
  <si>
    <t>Assets</t>
  </si>
  <si>
    <t>Current assets:</t>
  </si>
  <si>
    <t>Cash and cash equivalents</t>
  </si>
  <si>
    <t>Accounts receivable, net</t>
  </si>
  <si>
    <t>Inventories</t>
  </si>
  <si>
    <t>Other current assets</t>
  </si>
  <si>
    <t>Total current assets</t>
  </si>
  <si>
    <t>Property, plant, and equipment, net</t>
  </si>
  <si>
    <t>Goodwill</t>
  </si>
  <si>
    <t>Acquired intangibles</t>
  </si>
  <si>
    <t>Other Intangibles</t>
  </si>
  <si>
    <t>Other assets</t>
  </si>
  <si>
    <t>Liabilities and Shareholders Equity</t>
  </si>
  <si>
    <t>Current liabilities:</t>
  </si>
  <si>
    <t>Accounts payable</t>
  </si>
  <si>
    <t>Accruals</t>
  </si>
  <si>
    <t>Billings in excess of cost</t>
  </si>
  <si>
    <t>Current maturities of long-term debt</t>
  </si>
  <si>
    <t>Total current liabilities</t>
  </si>
  <si>
    <t>Long-term debt</t>
  </si>
  <si>
    <t>Deferred income taxes</t>
  </si>
  <si>
    <t>Other non-current liabilities</t>
  </si>
  <si>
    <t>Shareholders equity:</t>
  </si>
  <si>
    <t>Preferred stock, $0.01 par value; authorized 10,000 shares; none outstanding</t>
  </si>
  <si>
    <t>Common stock, $0.01 par value; authorized 50,000 shares; 32,887 and 32,332 shares outstanding in 2018 and 2017</t>
  </si>
  <si>
    <t>Additional paid-in capital</t>
  </si>
  <si>
    <t>Retained earnings</t>
  </si>
  <si>
    <t>Accumulated other comprehensive loss</t>
  </si>
  <si>
    <t>Cost of 796 and 615 common shares held in treasury in 2018 and 2017</t>
  </si>
  <si>
    <t>Total shareholders equity</t>
  </si>
  <si>
    <t>Net sales</t>
  </si>
  <si>
    <t>Net revenue</t>
  </si>
  <si>
    <t>Revenue</t>
  </si>
  <si>
    <t>Cost of sales</t>
  </si>
  <si>
    <t>Gross profit</t>
  </si>
  <si>
    <t>Gross Profit</t>
  </si>
  <si>
    <t>Selling, general, and administrative expense</t>
  </si>
  <si>
    <t>Intangible asset impairment</t>
  </si>
  <si>
    <t>Income from operations</t>
  </si>
  <si>
    <t>Interest expense, net</t>
  </si>
  <si>
    <t>Other expense</t>
  </si>
  <si>
    <t>Other Expenses</t>
  </si>
  <si>
    <t>Income before taxes</t>
  </si>
  <si>
    <t>Profit before Zakat</t>
  </si>
  <si>
    <t>Provision for income taxes</t>
  </si>
  <si>
    <t>Income from continuing operations</t>
  </si>
  <si>
    <t>Other Income - net</t>
  </si>
  <si>
    <t>Discontinued operations:</t>
  </si>
  <si>
    <t>Loss before taxes</t>
  </si>
  <si>
    <t>Benefit of income taxes</t>
  </si>
  <si>
    <t>Loss from discontinued operations</t>
  </si>
  <si>
    <t>Net income</t>
  </si>
  <si>
    <t>Net earnings per share  Basic:</t>
  </si>
  <si>
    <t>Weighted average shares outstanding  Basic</t>
  </si>
  <si>
    <t>Net earnings per share  Diluted:</t>
  </si>
  <si>
    <t>Cash Flows from Operating Activities</t>
  </si>
  <si>
    <t>Operating Activities</t>
  </si>
  <si>
    <t>Adjustments to reconcile net income to net cash provided by</t>
  </si>
  <si>
    <t>operating activities:</t>
  </si>
  <si>
    <t>Depreciation and amortization</t>
  </si>
  <si>
    <t>Loss on sale of business</t>
  </si>
  <si>
    <t>Stock compensation expense</t>
  </si>
  <si>
    <t>Net gain on sale of assets</t>
  </si>
  <si>
    <t>Exit activity costs (recoveries), non-cash</t>
  </si>
  <si>
    <t>Provision for (benefit of) deferred income taxes</t>
  </si>
  <si>
    <t>Other, net</t>
  </si>
  <si>
    <t>Changes in operating assets and liabilities (excluding the effects of</t>
  </si>
  <si>
    <t>acquisitions):</t>
  </si>
  <si>
    <t>Accounts receivable</t>
  </si>
  <si>
    <t>Other current assets and other assets</t>
  </si>
  <si>
    <t>Accrued expenses and other non-current liabilities</t>
  </si>
  <si>
    <t>Net cash provided by operating activities</t>
  </si>
  <si>
    <t>Cash Flows from Investing Activities</t>
  </si>
  <si>
    <t>Investing Activities</t>
  </si>
  <si>
    <t>Purchases of property, plant, and equipment</t>
  </si>
  <si>
    <t>Acquisitions, net of cash acquired</t>
  </si>
  <si>
    <t>Net proceeds from sale of property and equipment</t>
  </si>
  <si>
    <t>Net proceeds from sale of business</t>
  </si>
  <si>
    <t>Net cash used in investing activities</t>
  </si>
  <si>
    <t>Cash Flows from Financing Activities</t>
  </si>
  <si>
    <t>Financing Activities</t>
  </si>
  <si>
    <t>Long-term debt payments</t>
  </si>
  <si>
    <t>Payment of debt issuance costs</t>
  </si>
  <si>
    <t>Finance Costs</t>
  </si>
  <si>
    <t>Purchase of treasury stock at market prices</t>
  </si>
  <si>
    <t>Net proceeds from issuance of common stock</t>
  </si>
  <si>
    <t>Net cash (used in) provided by financing activities</t>
  </si>
  <si>
    <t>Effect of exchange rate changes on cash</t>
  </si>
  <si>
    <t>Net increase in cash and cash equivalents</t>
  </si>
  <si>
    <t>Net increase (decrease) in cash and cash equivalents</t>
  </si>
  <si>
    <t>Cash and cash equivalents at beginning of year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</si>
  <si>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</si>
  <si>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</si>
  <si>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</si>
  <si>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</si>
  <si>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</si>
  <si>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</si>
  <si>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changed value</t>
  </si>
  <si>
    <t>net sales</t>
  </si>
  <si>
    <t>turnover</t>
  </si>
  <si>
    <t>deleted value</t>
  </si>
  <si>
    <t>intangible asset impairment</t>
  </si>
  <si>
    <t>impairment</t>
  </si>
  <si>
    <t>changed sign</t>
  </si>
  <si>
    <t>added value</t>
  </si>
  <si>
    <t>shifted value to row 49</t>
  </si>
  <si>
    <t>interest expense, net</t>
  </si>
  <si>
    <t>non-operating expense</t>
  </si>
  <si>
    <t>other expense</t>
  </si>
  <si>
    <t>interest paid and financial costs</t>
  </si>
  <si>
    <t>current taxation</t>
  </si>
  <si>
    <t>provision for income taxes</t>
  </si>
  <si>
    <t>land and land improvements</t>
  </si>
  <si>
    <t>building and improvements</t>
  </si>
  <si>
    <t>machinery and equipment</t>
  </si>
  <si>
    <t>construction in progress</t>
  </si>
  <si>
    <t>land and buildings</t>
  </si>
  <si>
    <t>property, plant and equipment</t>
  </si>
  <si>
    <t>less: accumulated depreciation</t>
  </si>
  <si>
    <t>accumulated depreciation and amortisation</t>
  </si>
  <si>
    <t>accounts payable</t>
  </si>
  <si>
    <t>accrued expenses</t>
  </si>
  <si>
    <t>billings in excess of cost</t>
  </si>
  <si>
    <t>deferred tax liability</t>
  </si>
  <si>
    <t>deferred income taxes</t>
  </si>
  <si>
    <t>ordinary shares</t>
  </si>
  <si>
    <t>common stock, $0.01 par value</t>
  </si>
  <si>
    <t>additional paid-in capital</t>
  </si>
  <si>
    <t>treasury stock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</si>
</sst>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91A-4024-A737-754E76DAE0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5D-4A06-965A-09C8BCE5A7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70-4692-A8EE-B5259BD17F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7A-40AE-857D-108116F5F3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88-40C8-AB94-8C09D01322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E9-476A-BAA0-6341319DB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93-4D00-8A9B-7C7994C63F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97-48E9-AFBD-F49955117E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8F-4F33-8691-66A4988EE0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1B-409B-AB62-513EACCC71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E94-45B3-8FA6-328DB7D4E0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0C-4679-9EA2-6D3291CA2B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06-43A7-84D1-0207659AA0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FD-4A3A-BB88-D5C8E5FB49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4E-4DB0-8E42-3C27D53AA8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6.425781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63809</v>
      </c>
      <c r="G6" s="7">
        <f t="shared" ref="G6:O6" si="1">IF(G4=$BF$1,"",G71)</f>
        <v>62965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517092</v>
      </c>
      <c r="G7" s="7">
        <f t="shared" ref="G7:O7" si="2">IF(G4=$BF$1,"",G128)</f>
        <v>528621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544553</v>
      </c>
      <c r="G8" s="7">
        <f t="shared" ref="G8:O8" si="3">IF(G4=$BF$1,"",G161)</f>
        <v>462764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392872</v>
      </c>
      <c r="G9" s="7">
        <f t="shared" ref="G9:O9" si="4">IF(G4=$BF$1,"",G189)</f>
        <v>171033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72080</v>
      </c>
      <c r="G10" s="7">
        <f t="shared" ref="G10:O10" si="5">IF(G4=$BF$1,"",G210)</f>
        <v>288633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596693</v>
      </c>
      <c r="G11" s="7">
        <f t="shared" ref="G11:O11" si="6">IF(G4=$BF$1,"",G227)</f>
        <v>531719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1061645</v>
      </c>
      <c r="G12" s="35">
        <f t="shared" ref="G12:O12" si="7">IF(G4=$BF$1,"",SUM(G7:G8))</f>
        <v>991385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1061645</v>
      </c>
      <c r="G13" s="35">
        <f t="shared" ref="G13:O13" si="8">IF(G4=$BF$1,"",SUM(G9:G11))</f>
        <v>991385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1002372</v>
      </c>
      <c r="G24">
        <v>986918</v>
      </c>
      <c r="H24">
        <v>73488</v>
      </c>
      <c r="P24" s="50" t="s">
        <v>472</v>
      </c>
    </row>
    <row r="25" spans="5:16">
      <c r="E25" s="1" t="s">
        <v>27</v>
      </c>
      <c r="F25">
        <v>760012</v>
      </c>
      <c r="G25">
        <v>750374</v>
      </c>
      <c r="H25">
        <v>763219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242360</v>
      </c>
      <c r="G30" s="7">
        <f>IF(G4=$BF$1,"",G24-G25+ABS(G26)-G27-G28-G29)</f>
        <v>236544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1"/>
    </row>
    <row r="31" spans="5:16">
      <c r="E31" s="12" t="s">
        <v>33</v>
      </c>
      <c r="F31"/>
      <c r="G31"/>
      <c r="H31">
        <v>33931</v>
      </c>
      <c r="P31" s="50" t="s">
        <v>475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146840</v>
      </c>
      <c r="G34">
        <v>143448</v>
      </c>
      <c r="H34">
        <v>161099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>
        <v>1552</v>
      </c>
      <c r="G42">
        <v>247</v>
      </c>
      <c r="H42">
        <v>10175</v>
      </c>
      <c r="P42" s="50" t="s">
        <v>478</v>
      </c>
    </row>
    <row r="43" spans="5:16">
      <c r="E43" s="6" t="s">
        <v>45</v>
      </c>
      <c r="F43" s="7">
        <f>F32+F33+F34+F35+F36+F37+F38+F39+F40+F41+F42</f>
        <v>148392</v>
      </c>
      <c r="G43" s="7">
        <f>G32+G33+G34+G35+G36+G37+G38+G39+G40+G41+G42</f>
        <v>143695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93968</v>
      </c>
      <c r="G44" s="7">
        <f>IF(G4=$BF$1,"",G30+G31-G43)</f>
        <v>92849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12064</v>
      </c>
      <c r="G49" s="38">
        <v>14032</v>
      </c>
      <c r="P49" s="50" t="s">
        <v>479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14577</v>
      </c>
      <c r="P52" s="50" t="s">
        <v>480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  <c r="F56">
        <v>1959</v>
      </c>
      <c r="G56">
        <v>909</v>
      </c>
      <c r="H56">
        <v>8884</v>
      </c>
      <c r="P56" s="50" t="s">
        <v>472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79945</v>
      </c>
      <c r="G59" s="7">
        <f>IF(G4=$BF$1,"",G44+G45+G46+G47+G48-G49-G50-G51+G52-G53+G54+G55-G56+G57+G58)</f>
        <v>77908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16136</v>
      </c>
      <c r="G60">
        <v>14943</v>
      </c>
      <c r="H60">
        <v>16238</v>
      </c>
      <c r="P60" s="50" t="s">
        <v>472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63809</v>
      </c>
      <c r="G67" s="7">
        <f>IF(G4=$BF$1,"",SUM(G59,-G60,-ABS(G61),-G62,-G66))</f>
        <v>62965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63809</v>
      </c>
      <c r="G71" s="7">
        <f t="shared" ref="G71:O71" si="14">IF(G4=$BF$1,"",SUM(G67:G70))</f>
        <v>62965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63809</v>
      </c>
      <c r="G83" s="7">
        <f t="shared" ref="G83:O83" si="15">IF(G4=$BF$1,"",SUM(G71:G82))</f>
        <v>62965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6061+46678</f>
        <v>52739</v>
      </c>
      <c r="G89" s="38">
        <f>6301+46562</f>
        <v>52863</v>
      </c>
      <c r="P89" s="50" t="s">
        <v>479</v>
      </c>
    </row>
    <row r="90" spans="5:16">
      <c r="E90" s="1" t="s">
        <v>82</v>
      </c>
      <c r="F90" s="38">
        <v>7690</v>
      </c>
      <c r="G90" s="38">
        <v>8522</v>
      </c>
      <c r="P90" s="50" t="s">
        <v>479</v>
      </c>
    </row>
    <row r="91" spans="5:16">
      <c r="E91" s="1" t="s">
        <v>83</v>
      </c>
    </row>
    <row r="92" spans="5:16">
      <c r="E92" s="12" t="s">
        <v>84</v>
      </c>
      <c r="F92">
        <v>204326</v>
      </c>
      <c r="G92">
        <v>195301</v>
      </c>
      <c r="P92" s="50" t="s">
        <v>479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264755</v>
      </c>
      <c r="G98" s="7">
        <f>IF(G4=$BF$1,"",G89+G90+G91+G92+G93+G94+G95+G96)</f>
        <v>256686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 ht="25.5">
      <c r="E99" s="1" t="s">
        <v>89</v>
      </c>
      <c r="F99" s="38">
        <v>-168925</v>
      </c>
      <c r="G99" s="38">
        <v>-159588</v>
      </c>
      <c r="P99" s="50" t="s">
        <v>479</v>
      </c>
    </row>
    <row r="100" spans="5:16">
      <c r="E100" s="6" t="s">
        <v>90</v>
      </c>
      <c r="F100" s="7">
        <f>F98+F99</f>
        <v>95830</v>
      </c>
      <c r="G100" s="7">
        <f t="shared" ref="G100:O100" si="17">IF(G4=$BF$1,"",G98+G99)</f>
        <v>97098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323671</v>
      </c>
      <c r="G101">
        <v>321074</v>
      </c>
    </row>
    <row r="102" spans="5:16">
      <c r="E102" s="1" t="s">
        <v>92</v>
      </c>
      <c r="F102">
        <v>96375</v>
      </c>
      <c r="G102">
        <v>105768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420046</v>
      </c>
      <c r="G104" s="7">
        <f t="shared" ref="G104:O104" si="18">IF(G4=$BF$1,"",G101+G102+G103)</f>
        <v>426842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50" t="s">
        <v>475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1216</v>
      </c>
      <c r="G126">
        <v>4681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517092</v>
      </c>
      <c r="G128" s="7">
        <f t="shared" ref="G128:O128" si="19">IF(G4=$BF$1,"",G100+SUM(G104:G126))</f>
        <v>528621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297006</v>
      </c>
      <c r="G130">
        <v>222280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297006</v>
      </c>
      <c r="G140" s="7">
        <f t="shared" ref="G140:O140" si="20">IF(G4=$BF$1,"",G130+G131+G132+G133+G134+G135+G136+G139)</f>
        <v>222280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98913</v>
      </c>
      <c r="G144">
        <v>86372</v>
      </c>
    </row>
    <row r="145" spans="5:15">
      <c r="E145" s="6" t="s">
        <v>127</v>
      </c>
      <c r="F145" s="7">
        <f>F141+F142+F143+F144</f>
        <v>98913</v>
      </c>
      <c r="G145" s="7">
        <f t="shared" ref="G145:O145" si="21">IF(G4=$BF$1,"",G141+G142+G143+G144)</f>
        <v>86372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 ht="25.5">
      <c r="E146" s="1" t="s">
        <v>128</v>
      </c>
    </row>
    <row r="147" spans="5:15" ht="25.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140283</v>
      </c>
      <c r="G157">
        <v>145385</v>
      </c>
    </row>
    <row r="158" spans="5:15">
      <c r="E158" s="1" t="s">
        <v>138</v>
      </c>
      <c r="F158">
        <v>8351</v>
      </c>
      <c r="G158">
        <v>8727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148634</v>
      </c>
      <c r="G160" s="7">
        <f>IF(G4=$BF$1,"",G146+G147+G148+G149+G150+G151+G152+G153+G154+G155+G156+G157+G158+G159)</f>
        <v>154112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544553</v>
      </c>
      <c r="G161" s="7">
        <f t="shared" ref="G161:O161" si="22">IF(G4=$BF$1,"",G140+G145+G160)</f>
        <v>462764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208805</v>
      </c>
      <c r="G167">
        <v>400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79136+87074</f>
        <v>166210</v>
      </c>
      <c r="G184">
        <f>82387+75467</f>
        <v>157854</v>
      </c>
      <c r="P184" s="50" t="s">
        <v>472</v>
      </c>
    </row>
    <row r="185" spans="5:16" ht="25.5">
      <c r="E185" s="12" t="s">
        <v>162</v>
      </c>
    </row>
    <row r="187" spans="5:16">
      <c r="E187" s="1" t="s">
        <v>163</v>
      </c>
      <c r="F187">
        <v>17857</v>
      </c>
      <c r="G187">
        <v>12779</v>
      </c>
      <c r="P187" s="50" t="s">
        <v>472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392872</v>
      </c>
      <c r="G189" s="7">
        <f t="shared" ref="G189:O189" si="23">IF(G4=$BF$1,"",SUM(G163:G188))</f>
        <v>171033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1600</v>
      </c>
      <c r="G193">
        <v>209621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36530</v>
      </c>
      <c r="G203" s="38">
        <v>31237</v>
      </c>
      <c r="P203" s="50" t="s">
        <v>479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33950</v>
      </c>
      <c r="G209">
        <v>47775</v>
      </c>
    </row>
    <row r="210" spans="5:16">
      <c r="E210" s="6" t="s">
        <v>14</v>
      </c>
      <c r="F210" s="7">
        <f>SUM(F191:F209)</f>
        <v>72080</v>
      </c>
      <c r="G210" s="7">
        <f t="shared" ref="G210:O210" si="24">IF(G4=$BF$1,"",SUM(G191:G209))</f>
        <v>288633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329+282525</f>
        <v>282854</v>
      </c>
      <c r="G212">
        <f>323+271957</f>
        <v>272280</v>
      </c>
      <c r="P212" s="50" t="s">
        <v>472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338995</v>
      </c>
      <c r="G217">
        <v>274562</v>
      </c>
    </row>
    <row r="218" spans="5:16">
      <c r="E218" s="1" t="s">
        <v>188</v>
      </c>
    </row>
    <row r="219" spans="5:16">
      <c r="E219" s="1" t="s">
        <v>189</v>
      </c>
      <c r="F219">
        <v>-7234</v>
      </c>
      <c r="G219">
        <v>-4366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-17922</v>
      </c>
      <c r="G223" s="38">
        <v>-10757</v>
      </c>
      <c r="P223" s="50" t="s">
        <v>479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596693</v>
      </c>
      <c r="G227" s="7">
        <f t="shared" ref="G227:O227" si="25">IF(G4=$BF$1,"",SUM(G212:G226))</f>
        <v>531719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 ht="25.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63809</v>
      </c>
      <c r="G267">
        <v>62560</v>
      </c>
      <c r="H267">
        <v>33675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20374</v>
      </c>
      <c r="G271">
        <v>21690</v>
      </c>
      <c r="H271">
        <v>24114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1552</v>
      </c>
      <c r="G275">
        <v>247</v>
      </c>
      <c r="H275">
        <v>10175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  <c r="F279">
        <v>-143</v>
      </c>
      <c r="G279">
        <v>-123</v>
      </c>
      <c r="H279">
        <v>8721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 ht="25.5">
      <c r="E284" s="1" t="s">
        <v>247</v>
      </c>
    </row>
    <row r="285" spans="5:8" ht="25.5">
      <c r="E285" s="1" t="s">
        <v>248</v>
      </c>
      <c r="F285">
        <v>9189</v>
      </c>
      <c r="G285">
        <v>7122</v>
      </c>
      <c r="H285">
        <v>6373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30972</v>
      </c>
      <c r="G296" s="7">
        <f>IF(G4=$BF$1,"",G271+G272+G273+G274+G275+G276+G277+G278+G279+G280+G281+G282+G283+G284+G285+G286+G287+G288+G289+G290+G291+G292+G293+G294+G295)</f>
        <v>28936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94781</v>
      </c>
      <c r="G297" s="7">
        <f t="shared" ref="G297:O297" si="27">IF(G4=$BF$1,"",MIN(F267,F268,F269)+F296)</f>
        <v>94781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-16951</v>
      </c>
      <c r="G299">
        <v>870</v>
      </c>
      <c r="H299">
        <v>11782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</row>
    <row r="303" spans="5:15" ht="25.5">
      <c r="E303" s="1" t="s">
        <v>265</v>
      </c>
      <c r="F303">
        <v>9737</v>
      </c>
      <c r="G303">
        <v>-21806</v>
      </c>
      <c r="H303">
        <v>37828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 ht="25.5">
      <c r="E315" s="1" t="s">
        <v>275</v>
      </c>
      <c r="F315">
        <v>-4828</v>
      </c>
      <c r="G315">
        <v>11332</v>
      </c>
      <c r="H315">
        <v>-17060</v>
      </c>
    </row>
    <row r="316" spans="5:15">
      <c r="E316" s="1" t="s">
        <v>276</v>
      </c>
      <c r="F316">
        <v>-22</v>
      </c>
      <c r="G316">
        <v>-2629</v>
      </c>
      <c r="H316">
        <v>2511</v>
      </c>
    </row>
    <row r="317" spans="5:15">
      <c r="E317" s="1" t="s">
        <v>277</v>
      </c>
      <c r="F317">
        <v>12098</v>
      </c>
      <c r="G317">
        <v>-9839</v>
      </c>
      <c r="H317">
        <v>-3640</v>
      </c>
    </row>
    <row r="318" spans="5:15" ht="25.5">
      <c r="E318" s="6" t="s">
        <v>278</v>
      </c>
      <c r="F318" s="7">
        <f>F299+F300+F301+F302+F303+F304+F305+F306+F307+F308+F309+F310+F311+F312+F313+F314+F315+F316+F317</f>
        <v>34</v>
      </c>
      <c r="G318" s="7">
        <f>IF(G4=$BF$1,"",G299+G300+G301+G302+G303+G304+G305+G306+G307+G308+G309+G310+G311+G312+G313+G314+G315+G316+G317)</f>
        <v>-22072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94815</v>
      </c>
      <c r="G319" s="7">
        <f t="shared" ref="G319:O319" si="28">IF(G4=$BF$1,"",G297+G318)</f>
        <v>72709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 ht="25.5">
      <c r="E321" s="1" t="s">
        <v>281</v>
      </c>
    </row>
    <row r="322" spans="5:15" ht="25.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94815</v>
      </c>
      <c r="G326" s="7">
        <f t="shared" ref="G326:O326" si="30">IF(G4=$BF$1,"",G325+G319)</f>
        <v>72709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 ht="25.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-17698</v>
      </c>
      <c r="G328">
        <v>-29893</v>
      </c>
      <c r="H328">
        <v>-34191</v>
      </c>
    </row>
    <row r="329" spans="5:15">
      <c r="E329" s="1" t="s">
        <v>288</v>
      </c>
      <c r="F329">
        <v>3149</v>
      </c>
      <c r="G329">
        <v>13096</v>
      </c>
      <c r="H329">
        <v>953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 ht="25.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-14549</v>
      </c>
      <c r="G337" s="7">
        <f>IF(G4=$BF$1,"",SUM(G328:G336))</f>
        <v>-16797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 ht="25.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-5780</v>
      </c>
      <c r="G339">
        <v>-2198</v>
      </c>
      <c r="H339">
        <v>1802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-400</v>
      </c>
      <c r="G343">
        <v>-400</v>
      </c>
      <c r="H343">
        <v>-400</v>
      </c>
    </row>
    <row r="344" spans="5:15">
      <c r="E344" s="1" t="s">
        <v>303</v>
      </c>
    </row>
    <row r="345" spans="5:15">
      <c r="E345" s="1" t="s">
        <v>304</v>
      </c>
    </row>
    <row r="346" spans="5:15" ht="25.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0</v>
      </c>
      <c r="H349">
        <v>-54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-6180</v>
      </c>
      <c r="G352" s="7">
        <f>IF(G4=$BF$1,"",SUM(G339:G351))</f>
        <v>-2598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74086</v>
      </c>
      <c r="G353" s="7">
        <f t="shared" ref="G353:O353" si="33">IF(G4=$BF$1,"",G326+G337+G352)</f>
        <v>53314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  <c r="F354">
        <v>-2090</v>
      </c>
      <c r="G354">
        <v>1428</v>
      </c>
      <c r="H354">
        <v>-146</v>
      </c>
    </row>
    <row r="355" spans="5:15" ht="25.5">
      <c r="E355" s="6" t="s">
        <v>314</v>
      </c>
      <c r="F355" s="7">
        <f>F353+F354</f>
        <v>71996</v>
      </c>
      <c r="G355" s="7">
        <f t="shared" ref="G355:O355" si="34">IF(G4=$BF$1,"",G353+G354)</f>
        <v>54742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222280</v>
      </c>
      <c r="G356">
        <v>170177</v>
      </c>
      <c r="H356">
        <v>68858</v>
      </c>
    </row>
    <row r="357" spans="5:15" ht="25.5">
      <c r="E357" s="6" t="s">
        <v>316</v>
      </c>
      <c r="F357" s="7">
        <f>F355+F356</f>
        <v>294276</v>
      </c>
      <c r="G357" s="7">
        <f t="shared" ref="G357:O357" si="35">IF(G4=$BF$1,"",G355+G356)</f>
        <v>224919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1.5658849063448027E-2</v>
      </c>
      <c r="G364" s="24">
        <f t="shared" si="37"/>
        <v>12.429648377966471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1.3404272214722466E-2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7.0870549786409928E-2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0.24178648246359635</v>
      </c>
      <c r="G369" s="27">
        <f t="shared" si="41"/>
        <v>0.23967948704958264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9.3745635352942822E-2</v>
      </c>
      <c r="G370" s="27">
        <f t="shared" si="42"/>
        <v>9.4079751306592851E-2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6.3658003216370773E-2</v>
      </c>
      <c r="G371" s="28">
        <f t="shared" si="43"/>
        <v>6.3799626716707969E-2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6.0103895369921209E-2</v>
      </c>
      <c r="G372" s="27">
        <f t="shared" si="44"/>
        <v>6.3512157234575872E-2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0.10693773850204376</v>
      </c>
      <c r="G373" s="27">
        <f t="shared" si="45"/>
        <v>0.11841781091140245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0.43795430675979258</v>
      </c>
      <c r="G376" s="30">
        <f t="shared" si="47"/>
        <v>0.46366043464446205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0.77921477208547785</v>
      </c>
      <c r="G377" s="30">
        <f t="shared" si="48"/>
        <v>0.86449045454459972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7.7891246684350133</v>
      </c>
      <c r="G378" s="30">
        <f t="shared" si="49"/>
        <v>6.6169469783352337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1.3860824899712885</v>
      </c>
      <c r="G382" s="32">
        <f t="shared" si="51"/>
        <v>2.7057000695772162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1.134313465963469</v>
      </c>
      <c r="G383" s="32">
        <f t="shared" si="52"/>
        <v>2.2006981108908805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0.75598668268545477</v>
      </c>
      <c r="G384" s="32">
        <f t="shared" si="53"/>
        <v>1.2996322347149381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0.24133814575739682</v>
      </c>
      <c r="G385" s="32">
        <f t="shared" si="54"/>
        <v>0.42511679032701294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 ht="25.5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297006</v>
      </c>
      <c r="G418" s="17">
        <f>G130-G417</f>
        <v>222280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467</v>
      </c>
      <c r="B1" s="39" t="s">
        <v>468</v>
      </c>
      <c r="C1" s="39" t="s">
        <v>469</v>
      </c>
      <c r="D1" s="39" t="s">
        <v>470</v>
      </c>
      <c r="E1" s="39"/>
    </row>
    <row r="2" spans="1:5">
      <c r="A2" s="41" t="s">
        <v>473</v>
      </c>
      <c r="B2" s="42" t="s">
        <v>474</v>
      </c>
      <c r="C2" s="39">
        <v>1</v>
      </c>
      <c r="D2" s="39" t="s">
        <v>471</v>
      </c>
      <c r="E2" s="39"/>
    </row>
    <row r="3" spans="1:5">
      <c r="A3" s="41" t="s">
        <v>476</v>
      </c>
      <c r="B3" s="41" t="s">
        <v>477</v>
      </c>
      <c r="C3" s="39">
        <v>0</v>
      </c>
      <c r="D3" s="39" t="s">
        <v>471</v>
      </c>
    </row>
    <row r="4" spans="1:5">
      <c r="A4" s="41" t="s">
        <v>481</v>
      </c>
      <c r="B4" s="42" t="s">
        <v>484</v>
      </c>
      <c r="C4" s="39">
        <v>0</v>
      </c>
      <c r="D4" s="39" t="s">
        <v>471</v>
      </c>
    </row>
    <row r="5" spans="1:5">
      <c r="A5" s="41" t="s">
        <v>483</v>
      </c>
      <c r="B5" s="43" t="s">
        <v>482</v>
      </c>
      <c r="C5" s="39">
        <v>0</v>
      </c>
      <c r="D5" s="39" t="s">
        <v>471</v>
      </c>
    </row>
    <row r="6" spans="1:5">
      <c r="A6" s="44" t="s">
        <v>486</v>
      </c>
      <c r="B6" s="43" t="s">
        <v>485</v>
      </c>
      <c r="C6" s="39">
        <v>0</v>
      </c>
      <c r="D6" s="39" t="s">
        <v>471</v>
      </c>
    </row>
    <row r="7" spans="1:5">
      <c r="A7" s="41" t="s">
        <v>487</v>
      </c>
      <c r="B7" s="42" t="s">
        <v>491</v>
      </c>
      <c r="C7" s="39">
        <v>1</v>
      </c>
      <c r="D7" s="39" t="s">
        <v>471</v>
      </c>
    </row>
    <row r="8" spans="1:5">
      <c r="A8" s="41" t="s">
        <v>488</v>
      </c>
      <c r="B8" s="41" t="s">
        <v>491</v>
      </c>
      <c r="C8" s="39">
        <v>1</v>
      </c>
      <c r="D8" s="39" t="s">
        <v>471</v>
      </c>
    </row>
    <row r="9" spans="1:5">
      <c r="A9" s="41" t="s">
        <v>489</v>
      </c>
      <c r="B9" s="41" t="s">
        <v>492</v>
      </c>
      <c r="C9" s="39">
        <v>1</v>
      </c>
      <c r="D9" s="39" t="s">
        <v>471</v>
      </c>
    </row>
    <row r="10" spans="1:5">
      <c r="A10" s="44" t="s">
        <v>490</v>
      </c>
      <c r="B10" s="41" t="s">
        <v>490</v>
      </c>
      <c r="C10" s="39">
        <v>1</v>
      </c>
      <c r="D10" s="39" t="s">
        <v>471</v>
      </c>
    </row>
    <row r="11" spans="1:5">
      <c r="A11" s="41" t="s">
        <v>493</v>
      </c>
      <c r="B11" s="41" t="s">
        <v>494</v>
      </c>
      <c r="C11" s="39">
        <v>1</v>
      </c>
      <c r="D11" s="39" t="s">
        <v>471</v>
      </c>
    </row>
    <row r="12" spans="1:5" ht="25.5">
      <c r="A12" s="44" t="s">
        <v>495</v>
      </c>
      <c r="B12" s="43" t="s">
        <v>161</v>
      </c>
      <c r="C12" s="39">
        <v>1</v>
      </c>
      <c r="D12" s="39" t="s">
        <v>471</v>
      </c>
    </row>
    <row r="13" spans="1:5">
      <c r="A13" s="44" t="s">
        <v>496</v>
      </c>
      <c r="B13" s="41" t="s">
        <v>161</v>
      </c>
      <c r="C13" s="39">
        <v>1</v>
      </c>
      <c r="D13" s="39" t="s">
        <v>471</v>
      </c>
    </row>
    <row r="14" spans="1:5">
      <c r="A14" s="45" t="s">
        <v>497</v>
      </c>
      <c r="B14" s="45" t="s">
        <v>163</v>
      </c>
      <c r="C14" s="39">
        <v>1</v>
      </c>
      <c r="D14" s="39" t="s">
        <v>471</v>
      </c>
    </row>
    <row r="15" spans="1:5">
      <c r="A15" s="45" t="s">
        <v>499</v>
      </c>
      <c r="B15" s="45" t="s">
        <v>498</v>
      </c>
      <c r="C15" s="39">
        <v>1</v>
      </c>
      <c r="D15" s="39" t="s">
        <v>471</v>
      </c>
    </row>
    <row r="16" spans="1:5">
      <c r="A16" s="43" t="s">
        <v>501</v>
      </c>
      <c r="B16" s="43" t="s">
        <v>500</v>
      </c>
      <c r="C16" s="39">
        <v>1</v>
      </c>
      <c r="D16" s="39" t="s">
        <v>471</v>
      </c>
    </row>
    <row r="17" spans="1:4">
      <c r="A17" s="45" t="s">
        <v>502</v>
      </c>
      <c r="B17" s="46" t="s">
        <v>500</v>
      </c>
      <c r="C17" s="39">
        <v>1</v>
      </c>
      <c r="D17" s="39" t="s">
        <v>471</v>
      </c>
    </row>
    <row r="18" spans="1:4">
      <c r="A18" t="s">
        <v>403</v>
      </c>
      <c r="B18" s="43" t="s">
        <v>503</v>
      </c>
      <c r="C18" s="39">
        <v>1</v>
      </c>
      <c r="D18" s="39" t="s">
        <v>471</v>
      </c>
    </row>
    <row r="19" spans="1:4">
      <c r="A19" s="47"/>
      <c r="B19" s="47"/>
      <c r="C19" s="48"/>
      <c r="D19" s="39"/>
    </row>
    <row r="20" spans="1:4">
      <c r="A20" s="43"/>
      <c r="B20" s="43"/>
      <c r="C20" s="48"/>
      <c r="D20" s="39"/>
    </row>
    <row r="21" spans="1:4">
      <c r="A21" s="45"/>
      <c r="B21" s="49"/>
      <c r="C21" s="48"/>
      <c r="D21" s="39"/>
    </row>
    <row r="22" spans="1:4">
      <c r="A22"/>
      <c r="B22" s="49"/>
      <c r="C22" s="48"/>
      <c r="D22" s="39"/>
    </row>
    <row r="23" spans="1:4">
      <c r="A23" s="43"/>
      <c r="B23" s="49"/>
      <c r="C23" s="48"/>
      <c r="D23" s="39"/>
    </row>
    <row r="24" spans="1:4">
      <c r="A24" s="41"/>
      <c r="B24" s="41"/>
      <c r="C24" s="48"/>
      <c r="D24" s="39"/>
    </row>
    <row r="25" spans="1:4">
      <c r="A25" s="41"/>
      <c r="B25" s="49"/>
      <c r="C25" s="48"/>
      <c r="D25" s="39"/>
    </row>
    <row r="26" spans="1:4">
      <c r="A26" s="44"/>
      <c r="B26" s="49"/>
      <c r="C26" s="48"/>
      <c r="D26" s="39"/>
    </row>
    <row r="27" spans="1:4">
      <c r="A27" s="44"/>
      <c r="B27" s="49"/>
      <c r="C27" s="48"/>
      <c r="D27" s="39"/>
    </row>
    <row r="28" spans="1:4">
      <c r="A28" s="44"/>
      <c r="B28" s="49"/>
      <c r="C28" s="48"/>
      <c r="D28" s="39"/>
    </row>
    <row r="29" spans="1:4">
      <c r="A29" s="49"/>
      <c r="B29" s="49"/>
      <c r="C29" s="48"/>
      <c r="D29" s="39"/>
    </row>
    <row r="30" spans="1:4">
      <c r="A30" s="45"/>
      <c r="B30" s="49"/>
      <c r="C30" s="48"/>
      <c r="D30" s="39"/>
    </row>
    <row r="31" spans="1:4">
      <c r="A31" s="44"/>
      <c r="B31" s="49"/>
      <c r="C31" s="48"/>
      <c r="D31" s="39"/>
    </row>
    <row r="32" spans="1:4">
      <c r="A32" s="44"/>
      <c r="B32" s="49"/>
      <c r="C32" s="48"/>
      <c r="D32" s="39"/>
    </row>
    <row r="33" spans="1:4">
      <c r="A33" s="44"/>
      <c r="B33" s="49"/>
      <c r="C33" s="48"/>
      <c r="D33" s="39"/>
    </row>
    <row r="34" spans="1:4">
      <c r="A34" s="44"/>
      <c r="B34" s="49"/>
      <c r="C34" s="48"/>
      <c r="D34" s="39"/>
    </row>
    <row r="35" spans="1:4">
      <c r="A35" s="44"/>
      <c r="B35" s="49"/>
      <c r="C35" s="48"/>
      <c r="D35" s="39"/>
    </row>
    <row r="36" spans="1:4">
      <c r="A36" s="41"/>
      <c r="B36" s="49"/>
      <c r="C36" s="48"/>
      <c r="D36" s="39"/>
    </row>
    <row r="37" spans="1:4">
      <c r="A37" s="41"/>
      <c r="B37" s="41"/>
      <c r="C37" s="48"/>
      <c r="D37" s="39"/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20" sqref="A20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297006</v>
      </c>
      <c r="F6">
        <v>222280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140283</v>
      </c>
      <c r="F7">
        <v>145385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98913</v>
      </c>
      <c r="F8">
        <v>86372</v>
      </c>
    </row>
    <row r="9" spans="1:6">
      <c r="A9" t="s">
        <v>380</v>
      </c>
      <c r="B9" t="s">
        <v>138</v>
      </c>
      <c r="C9" t="s">
        <v>138</v>
      </c>
      <c r="D9" t="s">
        <v>116</v>
      </c>
      <c r="E9">
        <v>8351</v>
      </c>
      <c r="F9">
        <v>8727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544553</v>
      </c>
      <c r="F10">
        <v>462764</v>
      </c>
    </row>
    <row r="11" spans="1:6">
      <c r="A11" t="s">
        <v>382</v>
      </c>
      <c r="B11" t="s">
        <v>84</v>
      </c>
      <c r="C11" t="s">
        <v>84</v>
      </c>
      <c r="D11" t="s">
        <v>80</v>
      </c>
      <c r="E11">
        <v>95830</v>
      </c>
      <c r="F11">
        <v>97098</v>
      </c>
    </row>
    <row r="12" spans="1:6">
      <c r="A12" t="s">
        <v>383</v>
      </c>
      <c r="B12" t="s">
        <v>383</v>
      </c>
      <c r="C12" t="s">
        <v>91</v>
      </c>
      <c r="D12" t="s">
        <v>80</v>
      </c>
      <c r="E12">
        <v>323671</v>
      </c>
      <c r="F12">
        <v>321074</v>
      </c>
    </row>
    <row r="13" spans="1:6">
      <c r="A13" t="s">
        <v>384</v>
      </c>
      <c r="B13" t="s">
        <v>385</v>
      </c>
      <c r="C13" t="s">
        <v>92</v>
      </c>
      <c r="D13" t="s">
        <v>80</v>
      </c>
      <c r="E13">
        <v>96375</v>
      </c>
      <c r="F13">
        <v>105768</v>
      </c>
    </row>
    <row r="14" spans="1:6">
      <c r="A14" t="s">
        <v>386</v>
      </c>
      <c r="B14" t="s">
        <v>113</v>
      </c>
      <c r="C14" t="s">
        <v>113</v>
      </c>
      <c r="D14" t="s">
        <v>80</v>
      </c>
      <c r="E14">
        <v>1216</v>
      </c>
      <c r="F14">
        <v>4681</v>
      </c>
    </row>
    <row r="15" spans="1:6">
      <c r="D15" t="s">
        <v>80</v>
      </c>
      <c r="E15">
        <v>1061645</v>
      </c>
      <c r="F15">
        <v>991385</v>
      </c>
    </row>
    <row r="16" spans="1:6">
      <c r="A16" t="s">
        <v>387</v>
      </c>
      <c r="D16" t="s">
        <v>80</v>
      </c>
    </row>
    <row r="17" spans="1:6">
      <c r="A17" t="s">
        <v>388</v>
      </c>
      <c r="B17" t="s">
        <v>165</v>
      </c>
      <c r="C17" t="s">
        <v>165</v>
      </c>
      <c r="D17" t="s">
        <v>141</v>
      </c>
    </row>
    <row r="18" spans="1:6">
      <c r="A18" t="s">
        <v>389</v>
      </c>
      <c r="B18" t="s">
        <v>389</v>
      </c>
      <c r="C18" t="s">
        <v>163</v>
      </c>
      <c r="D18" t="s">
        <v>141</v>
      </c>
      <c r="E18">
        <v>79136</v>
      </c>
      <c r="F18">
        <v>82387</v>
      </c>
    </row>
    <row r="19" spans="1:6">
      <c r="A19" t="s">
        <v>364</v>
      </c>
      <c r="B19" t="s">
        <v>390</v>
      </c>
      <c r="C19" t="s">
        <v>161</v>
      </c>
      <c r="D19" t="s">
        <v>141</v>
      </c>
      <c r="E19">
        <v>87074</v>
      </c>
      <c r="F19">
        <v>75467</v>
      </c>
    </row>
    <row r="20" spans="1:6">
      <c r="A20" t="s">
        <v>391</v>
      </c>
      <c r="D20" t="s">
        <v>141</v>
      </c>
      <c r="E20">
        <v>17857</v>
      </c>
      <c r="F20">
        <v>12779</v>
      </c>
    </row>
    <row r="21" spans="1:6">
      <c r="A21" t="s">
        <v>392</v>
      </c>
      <c r="B21" t="s">
        <v>146</v>
      </c>
      <c r="C21" t="s">
        <v>146</v>
      </c>
      <c r="D21" t="s">
        <v>141</v>
      </c>
      <c r="E21">
        <v>208805</v>
      </c>
      <c r="F21">
        <v>400</v>
      </c>
    </row>
    <row r="22" spans="1:6">
      <c r="A22" t="s">
        <v>393</v>
      </c>
      <c r="B22" t="s">
        <v>14</v>
      </c>
      <c r="C22" t="s">
        <v>14</v>
      </c>
      <c r="D22" t="s">
        <v>141</v>
      </c>
      <c r="E22">
        <v>392872</v>
      </c>
      <c r="F22">
        <v>171033</v>
      </c>
    </row>
    <row r="23" spans="1:6">
      <c r="A23" t="s">
        <v>394</v>
      </c>
      <c r="B23" t="s">
        <v>169</v>
      </c>
      <c r="C23" t="s">
        <v>168</v>
      </c>
      <c r="D23" t="s">
        <v>165</v>
      </c>
      <c r="E23">
        <v>1600</v>
      </c>
      <c r="F23">
        <v>209621</v>
      </c>
    </row>
    <row r="24" spans="1:6">
      <c r="A24" t="s">
        <v>395</v>
      </c>
      <c r="B24" t="s">
        <v>101</v>
      </c>
      <c r="C24" t="s">
        <v>101</v>
      </c>
      <c r="D24" t="s">
        <v>80</v>
      </c>
      <c r="E24">
        <v>36530</v>
      </c>
      <c r="F24">
        <v>31237</v>
      </c>
    </row>
    <row r="25" spans="1:6">
      <c r="A25" t="s">
        <v>396</v>
      </c>
      <c r="B25" t="s">
        <v>180</v>
      </c>
      <c r="C25" t="s">
        <v>180</v>
      </c>
      <c r="D25" t="s">
        <v>165</v>
      </c>
      <c r="E25">
        <v>33950</v>
      </c>
      <c r="F25">
        <v>47775</v>
      </c>
    </row>
    <row r="26" spans="1:6">
      <c r="A26" t="s">
        <v>397</v>
      </c>
      <c r="B26" t="s">
        <v>181</v>
      </c>
      <c r="C26" t="s">
        <v>181</v>
      </c>
      <c r="D26" t="s">
        <v>181</v>
      </c>
    </row>
    <row r="27" spans="1:6">
      <c r="A27" t="s">
        <v>398</v>
      </c>
      <c r="B27" t="s">
        <v>183</v>
      </c>
      <c r="C27" t="s">
        <v>183</v>
      </c>
      <c r="D27" t="s">
        <v>181</v>
      </c>
    </row>
    <row r="28" spans="1:6">
      <c r="A28" t="s">
        <v>399</v>
      </c>
      <c r="B28" t="s">
        <v>182</v>
      </c>
      <c r="C28" t="s">
        <v>182</v>
      </c>
      <c r="D28" t="s">
        <v>181</v>
      </c>
      <c r="E28">
        <v>329</v>
      </c>
      <c r="F28">
        <v>323</v>
      </c>
    </row>
    <row r="29" spans="1:6">
      <c r="A29" t="s">
        <v>400</v>
      </c>
      <c r="B29" t="s">
        <v>182</v>
      </c>
      <c r="C29" t="s">
        <v>182</v>
      </c>
      <c r="D29" t="s">
        <v>181</v>
      </c>
      <c r="E29">
        <v>282525</v>
      </c>
      <c r="F29">
        <v>271957</v>
      </c>
    </row>
    <row r="30" spans="1:6">
      <c r="A30" t="s">
        <v>401</v>
      </c>
      <c r="B30" t="s">
        <v>187</v>
      </c>
      <c r="C30" t="s">
        <v>187</v>
      </c>
      <c r="D30" t="s">
        <v>181</v>
      </c>
      <c r="E30">
        <v>338995</v>
      </c>
      <c r="F30">
        <v>274562</v>
      </c>
    </row>
    <row r="31" spans="1:6">
      <c r="A31" t="s">
        <v>402</v>
      </c>
      <c r="B31" t="s">
        <v>189</v>
      </c>
      <c r="C31" t="s">
        <v>189</v>
      </c>
      <c r="D31" t="s">
        <v>181</v>
      </c>
      <c r="E31">
        <v>-7234</v>
      </c>
      <c r="F31">
        <v>-4366</v>
      </c>
    </row>
    <row r="32" spans="1:6">
      <c r="A32" t="s">
        <v>403</v>
      </c>
      <c r="D32" t="s">
        <v>181</v>
      </c>
      <c r="E32">
        <v>-17922</v>
      </c>
      <c r="F32">
        <v>-10757</v>
      </c>
    </row>
    <row r="33" spans="1:6">
      <c r="A33" t="s">
        <v>404</v>
      </c>
      <c r="B33" t="s">
        <v>195</v>
      </c>
      <c r="C33" t="s">
        <v>195</v>
      </c>
      <c r="D33" t="s">
        <v>181</v>
      </c>
      <c r="E33">
        <v>596693</v>
      </c>
      <c r="F33">
        <v>531719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/>
  </sheetViews>
  <sheetFormatPr defaultRowHeight="12.75"/>
  <cols>
    <col min="1" max="4" width="25.7109375" customWidth="1"/>
  </cols>
  <sheetData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405</v>
      </c>
      <c r="B4" t="s">
        <v>406</v>
      </c>
      <c r="C4" t="s">
        <v>26</v>
      </c>
      <c r="D4" t="s">
        <v>407</v>
      </c>
      <c r="E4">
        <v>1002372</v>
      </c>
      <c r="F4">
        <v>986918</v>
      </c>
      <c r="G4">
        <v>1007981</v>
      </c>
    </row>
    <row r="5" spans="1:7">
      <c r="A5" t="s">
        <v>408</v>
      </c>
      <c r="B5" t="s">
        <v>27</v>
      </c>
      <c r="C5" t="s">
        <v>27</v>
      </c>
      <c r="D5" t="s">
        <v>407</v>
      </c>
      <c r="E5">
        <v>760012</v>
      </c>
      <c r="F5">
        <v>750374</v>
      </c>
      <c r="G5">
        <v>763219</v>
      </c>
    </row>
    <row r="6" spans="1:7">
      <c r="A6" t="s">
        <v>409</v>
      </c>
      <c r="B6" t="s">
        <v>410</v>
      </c>
      <c r="C6" t="s">
        <v>32</v>
      </c>
      <c r="D6" t="s">
        <v>407</v>
      </c>
      <c r="E6">
        <v>242360</v>
      </c>
      <c r="F6">
        <v>236544</v>
      </c>
      <c r="G6">
        <v>244762</v>
      </c>
    </row>
    <row r="7" spans="1:7">
      <c r="A7" t="s">
        <v>411</v>
      </c>
      <c r="B7" t="s">
        <v>36</v>
      </c>
      <c r="C7" t="s">
        <v>36</v>
      </c>
      <c r="D7" t="s">
        <v>407</v>
      </c>
      <c r="E7">
        <v>146840</v>
      </c>
      <c r="F7">
        <v>143448</v>
      </c>
      <c r="G7">
        <v>161099</v>
      </c>
    </row>
    <row r="8" spans="1:7">
      <c r="A8" t="s">
        <v>412</v>
      </c>
      <c r="B8" t="s">
        <v>44</v>
      </c>
      <c r="C8" t="s">
        <v>44</v>
      </c>
      <c r="D8" t="s">
        <v>407</v>
      </c>
      <c r="E8">
        <v>-1552</v>
      </c>
      <c r="F8">
        <v>-247</v>
      </c>
      <c r="G8">
        <v>10175</v>
      </c>
    </row>
    <row r="9" spans="1:7">
      <c r="A9" t="s">
        <v>413</v>
      </c>
      <c r="B9" t="s">
        <v>407</v>
      </c>
      <c r="C9" t="s">
        <v>26</v>
      </c>
      <c r="D9" t="s">
        <v>407</v>
      </c>
      <c r="E9">
        <v>93968</v>
      </c>
      <c r="F9">
        <v>92849</v>
      </c>
      <c r="G9">
        <v>73488</v>
      </c>
    </row>
    <row r="10" spans="1:7">
      <c r="A10" t="s">
        <v>414</v>
      </c>
      <c r="B10" t="s">
        <v>54</v>
      </c>
      <c r="C10" t="s">
        <v>54</v>
      </c>
      <c r="D10" t="s">
        <v>407</v>
      </c>
      <c r="E10">
        <v>12064</v>
      </c>
      <c r="F10">
        <v>14032</v>
      </c>
      <c r="G10">
        <v>14577</v>
      </c>
    </row>
    <row r="11" spans="1:7">
      <c r="A11" t="s">
        <v>415</v>
      </c>
      <c r="B11" t="s">
        <v>416</v>
      </c>
      <c r="C11" t="s">
        <v>58</v>
      </c>
      <c r="D11" t="s">
        <v>407</v>
      </c>
      <c r="E11">
        <v>1959</v>
      </c>
      <c r="F11">
        <v>909</v>
      </c>
      <c r="G11">
        <v>8928</v>
      </c>
    </row>
    <row r="12" spans="1:7">
      <c r="A12" t="s">
        <v>417</v>
      </c>
      <c r="B12" t="s">
        <v>418</v>
      </c>
      <c r="C12" t="s">
        <v>61</v>
      </c>
      <c r="D12" t="s">
        <v>407</v>
      </c>
      <c r="E12">
        <v>79945</v>
      </c>
      <c r="F12">
        <v>77908</v>
      </c>
      <c r="G12">
        <v>49983</v>
      </c>
    </row>
    <row r="13" spans="1:7">
      <c r="A13" t="s">
        <v>419</v>
      </c>
      <c r="B13" t="s">
        <v>62</v>
      </c>
      <c r="C13" t="s">
        <v>62</v>
      </c>
      <c r="D13" t="s">
        <v>407</v>
      </c>
      <c r="E13">
        <v>16136</v>
      </c>
      <c r="F13">
        <v>14943</v>
      </c>
      <c r="G13">
        <v>16264</v>
      </c>
    </row>
    <row r="14" spans="1:7">
      <c r="A14" t="s">
        <v>420</v>
      </c>
      <c r="B14" t="s">
        <v>421</v>
      </c>
      <c r="C14" t="s">
        <v>33</v>
      </c>
      <c r="D14" t="s">
        <v>407</v>
      </c>
      <c r="E14">
        <v>63809</v>
      </c>
      <c r="F14">
        <v>62965</v>
      </c>
      <c r="G14">
        <v>33719</v>
      </c>
    </row>
    <row r="15" spans="1:7">
      <c r="A15" t="s">
        <v>422</v>
      </c>
      <c r="B15" t="s">
        <v>58</v>
      </c>
      <c r="C15" t="s">
        <v>58</v>
      </c>
      <c r="D15" t="s">
        <v>407</v>
      </c>
    </row>
    <row r="16" spans="1:7">
      <c r="A16" t="s">
        <v>423</v>
      </c>
      <c r="B16" t="s">
        <v>418</v>
      </c>
      <c r="C16" t="s">
        <v>61</v>
      </c>
      <c r="D16" t="s">
        <v>407</v>
      </c>
      <c r="F16">
        <v>-644</v>
      </c>
      <c r="G16">
        <v>-70</v>
      </c>
    </row>
    <row r="17" spans="1:7">
      <c r="A17" t="s">
        <v>424</v>
      </c>
      <c r="B17" t="s">
        <v>62</v>
      </c>
      <c r="C17" t="s">
        <v>62</v>
      </c>
      <c r="D17" t="s">
        <v>407</v>
      </c>
      <c r="F17">
        <v>-239</v>
      </c>
      <c r="G17">
        <v>-26</v>
      </c>
    </row>
    <row r="18" spans="1:7">
      <c r="A18" t="s">
        <v>425</v>
      </c>
      <c r="B18" t="s">
        <v>58</v>
      </c>
      <c r="C18" t="s">
        <v>58</v>
      </c>
      <c r="D18" t="s">
        <v>407</v>
      </c>
      <c r="F18">
        <v>-405</v>
      </c>
      <c r="G18">
        <v>-44</v>
      </c>
    </row>
    <row r="19" spans="1:7">
      <c r="A19" t="s">
        <v>426</v>
      </c>
      <c r="B19" t="s">
        <v>70</v>
      </c>
      <c r="C19" t="s">
        <v>70</v>
      </c>
      <c r="D19" t="s">
        <v>407</v>
      </c>
      <c r="E19">
        <v>63809</v>
      </c>
      <c r="F19">
        <v>62560</v>
      </c>
      <c r="G19">
        <v>33675</v>
      </c>
    </row>
    <row r="20" spans="1:7">
      <c r="A20" t="s">
        <v>427</v>
      </c>
      <c r="D20" t="s">
        <v>407</v>
      </c>
    </row>
    <row r="21" spans="1:7">
      <c r="A21" t="s">
        <v>420</v>
      </c>
      <c r="B21" t="s">
        <v>421</v>
      </c>
      <c r="C21" t="s">
        <v>33</v>
      </c>
      <c r="D21" t="s">
        <v>407</v>
      </c>
      <c r="E21">
        <v>200</v>
      </c>
      <c r="F21">
        <v>198</v>
      </c>
      <c r="G21">
        <v>107</v>
      </c>
    </row>
    <row r="22" spans="1:7">
      <c r="A22" t="s">
        <v>425</v>
      </c>
      <c r="B22" t="s">
        <v>58</v>
      </c>
      <c r="C22" t="s">
        <v>58</v>
      </c>
      <c r="D22" t="s">
        <v>407</v>
      </c>
      <c r="F22">
        <v>-1</v>
      </c>
    </row>
    <row r="23" spans="1:7">
      <c r="A23" t="s">
        <v>426</v>
      </c>
      <c r="B23" t="s">
        <v>70</v>
      </c>
      <c r="C23" t="s">
        <v>70</v>
      </c>
      <c r="D23" t="s">
        <v>407</v>
      </c>
      <c r="E23">
        <v>200</v>
      </c>
      <c r="F23">
        <v>197</v>
      </c>
      <c r="G23">
        <v>107</v>
      </c>
    </row>
    <row r="24" spans="1:7">
      <c r="A24" t="s">
        <v>428</v>
      </c>
      <c r="D24" t="s">
        <v>407</v>
      </c>
      <c r="E24">
        <v>31979</v>
      </c>
      <c r="F24">
        <v>31701</v>
      </c>
      <c r="G24">
        <v>31536</v>
      </c>
    </row>
    <row r="25" spans="1:7">
      <c r="A25" t="s">
        <v>429</v>
      </c>
      <c r="D25" t="s">
        <v>407</v>
      </c>
    </row>
    <row r="26" spans="1:7">
      <c r="A26" t="s">
        <v>420</v>
      </c>
      <c r="B26" t="s">
        <v>421</v>
      </c>
      <c r="C26" t="s">
        <v>33</v>
      </c>
      <c r="D26" t="s">
        <v>407</v>
      </c>
      <c r="E26">
        <v>196</v>
      </c>
      <c r="F26">
        <v>195</v>
      </c>
      <c r="G26">
        <v>105</v>
      </c>
    </row>
    <row r="27" spans="1:7">
      <c r="A27" t="s">
        <v>425</v>
      </c>
      <c r="B27" t="s">
        <v>58</v>
      </c>
      <c r="C27" t="s">
        <v>58</v>
      </c>
      <c r="D27" t="s">
        <v>407</v>
      </c>
      <c r="F27">
        <v>-1</v>
      </c>
    </row>
    <row r="28" spans="1:7">
      <c r="A28" t="s">
        <v>426</v>
      </c>
      <c r="B28" t="s">
        <v>70</v>
      </c>
      <c r="C28" t="s">
        <v>70</v>
      </c>
      <c r="D28" t="s">
        <v>407</v>
      </c>
      <c r="E28">
        <v>196</v>
      </c>
      <c r="F28">
        <v>194</v>
      </c>
      <c r="G28">
        <v>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/>
  </sheetViews>
  <sheetFormatPr defaultRowHeight="12.75"/>
  <cols>
    <col min="1" max="4" width="25.7109375" customWidth="1"/>
  </cols>
  <sheetData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430</v>
      </c>
      <c r="B4" t="s">
        <v>231</v>
      </c>
      <c r="C4" t="s">
        <v>231</v>
      </c>
      <c r="D4" t="s">
        <v>431</v>
      </c>
    </row>
    <row r="5" spans="1:7">
      <c r="A5" t="s">
        <v>426</v>
      </c>
      <c r="B5" t="s">
        <v>232</v>
      </c>
      <c r="C5" t="s">
        <v>232</v>
      </c>
      <c r="D5" t="s">
        <v>431</v>
      </c>
      <c r="E5">
        <v>63809</v>
      </c>
      <c r="F5">
        <v>62560</v>
      </c>
      <c r="G5">
        <v>33675</v>
      </c>
    </row>
    <row r="6" spans="1:7">
      <c r="A6" t="s">
        <v>425</v>
      </c>
      <c r="F6">
        <v>-405</v>
      </c>
      <c r="G6">
        <v>-44</v>
      </c>
    </row>
    <row r="7" spans="1:7">
      <c r="A7" t="s">
        <v>420</v>
      </c>
      <c r="B7" t="s">
        <v>233</v>
      </c>
      <c r="C7" t="s">
        <v>233</v>
      </c>
      <c r="E7">
        <v>63809</v>
      </c>
      <c r="F7">
        <v>62965</v>
      </c>
      <c r="G7">
        <v>33719</v>
      </c>
    </row>
    <row r="8" spans="1:7">
      <c r="A8" t="s">
        <v>432</v>
      </c>
    </row>
    <row r="9" spans="1:7">
      <c r="A9" t="s">
        <v>433</v>
      </c>
      <c r="B9" t="s">
        <v>231</v>
      </c>
      <c r="C9" t="s">
        <v>231</v>
      </c>
      <c r="D9" t="s">
        <v>431</v>
      </c>
    </row>
    <row r="10" spans="1:7">
      <c r="A10" t="s">
        <v>434</v>
      </c>
      <c r="B10" t="s">
        <v>236</v>
      </c>
      <c r="C10" t="s">
        <v>236</v>
      </c>
      <c r="D10" t="s">
        <v>431</v>
      </c>
      <c r="E10">
        <v>20374</v>
      </c>
      <c r="F10">
        <v>21690</v>
      </c>
      <c r="G10">
        <v>24114</v>
      </c>
    </row>
    <row r="11" spans="1:7">
      <c r="A11" t="s">
        <v>412</v>
      </c>
      <c r="B11" t="s">
        <v>240</v>
      </c>
      <c r="C11" t="s">
        <v>240</v>
      </c>
      <c r="D11" t="s">
        <v>431</v>
      </c>
      <c r="E11">
        <v>1552</v>
      </c>
      <c r="F11">
        <v>247</v>
      </c>
      <c r="G11">
        <v>10175</v>
      </c>
    </row>
    <row r="12" spans="1:7">
      <c r="A12" t="s">
        <v>435</v>
      </c>
      <c r="B12" t="s">
        <v>244</v>
      </c>
      <c r="C12" t="s">
        <v>244</v>
      </c>
      <c r="D12" t="s">
        <v>431</v>
      </c>
      <c r="G12">
        <v>8763</v>
      </c>
    </row>
    <row r="13" spans="1:7">
      <c r="A13" t="s">
        <v>436</v>
      </c>
      <c r="B13" t="s">
        <v>248</v>
      </c>
      <c r="C13" t="s">
        <v>248</v>
      </c>
      <c r="D13" t="s">
        <v>431</v>
      </c>
      <c r="E13">
        <v>9189</v>
      </c>
      <c r="F13">
        <v>7122</v>
      </c>
      <c r="G13">
        <v>6373</v>
      </c>
    </row>
    <row r="14" spans="1:7">
      <c r="A14" t="s">
        <v>437</v>
      </c>
      <c r="B14" t="s">
        <v>244</v>
      </c>
      <c r="C14" t="s">
        <v>244</v>
      </c>
      <c r="D14" t="s">
        <v>431</v>
      </c>
      <c r="E14">
        <v>-143</v>
      </c>
      <c r="F14">
        <v>-123</v>
      </c>
      <c r="G14">
        <v>-42</v>
      </c>
    </row>
    <row r="15" spans="1:7">
      <c r="A15" t="s">
        <v>438</v>
      </c>
      <c r="D15" t="s">
        <v>431</v>
      </c>
      <c r="E15">
        <v>1344</v>
      </c>
      <c r="F15">
        <v>-1877</v>
      </c>
      <c r="G15">
        <v>7530</v>
      </c>
    </row>
    <row r="16" spans="1:7">
      <c r="A16" t="s">
        <v>439</v>
      </c>
      <c r="B16" t="s">
        <v>277</v>
      </c>
      <c r="C16" t="s">
        <v>277</v>
      </c>
      <c r="D16" t="s">
        <v>431</v>
      </c>
      <c r="E16">
        <v>4781</v>
      </c>
      <c r="F16">
        <v>-7105</v>
      </c>
      <c r="G16">
        <v>-4893</v>
      </c>
    </row>
    <row r="17" spans="1:7">
      <c r="A17" t="s">
        <v>440</v>
      </c>
      <c r="D17" t="s">
        <v>431</v>
      </c>
      <c r="E17">
        <v>1386</v>
      </c>
      <c r="F17">
        <v>2118</v>
      </c>
      <c r="G17">
        <v>1934</v>
      </c>
    </row>
    <row r="18" spans="1:7">
      <c r="A18" t="s">
        <v>441</v>
      </c>
      <c r="B18" t="s">
        <v>251</v>
      </c>
      <c r="C18" t="s">
        <v>251</v>
      </c>
      <c r="D18" t="s">
        <v>431</v>
      </c>
    </row>
    <row r="19" spans="1:7">
      <c r="A19" t="s">
        <v>442</v>
      </c>
      <c r="D19" t="s">
        <v>431</v>
      </c>
    </row>
    <row r="20" spans="1:7">
      <c r="A20" t="s">
        <v>443</v>
      </c>
      <c r="B20" t="s">
        <v>265</v>
      </c>
      <c r="C20" t="s">
        <v>265</v>
      </c>
      <c r="D20" t="s">
        <v>431</v>
      </c>
      <c r="E20">
        <v>9737</v>
      </c>
      <c r="F20">
        <v>-21806</v>
      </c>
      <c r="G20">
        <v>37828</v>
      </c>
    </row>
    <row r="21" spans="1:7">
      <c r="A21" t="s">
        <v>379</v>
      </c>
      <c r="B21" t="s">
        <v>261</v>
      </c>
      <c r="C21" t="s">
        <v>261</v>
      </c>
      <c r="D21" t="s">
        <v>431</v>
      </c>
      <c r="E21">
        <v>-16951</v>
      </c>
      <c r="F21">
        <v>870</v>
      </c>
      <c r="G21">
        <v>11782</v>
      </c>
    </row>
    <row r="22" spans="1:7">
      <c r="A22" t="s">
        <v>444</v>
      </c>
      <c r="B22" t="s">
        <v>276</v>
      </c>
      <c r="C22" t="s">
        <v>276</v>
      </c>
      <c r="D22" t="s">
        <v>431</v>
      </c>
      <c r="E22">
        <v>-22</v>
      </c>
      <c r="F22">
        <v>-2629</v>
      </c>
      <c r="G22">
        <v>2511</v>
      </c>
    </row>
    <row r="23" spans="1:7">
      <c r="A23" t="s">
        <v>389</v>
      </c>
      <c r="B23" t="s">
        <v>275</v>
      </c>
      <c r="C23" t="s">
        <v>275</v>
      </c>
      <c r="D23" t="s">
        <v>431</v>
      </c>
      <c r="E23">
        <v>-4828</v>
      </c>
      <c r="F23">
        <v>11332</v>
      </c>
      <c r="G23">
        <v>-17060</v>
      </c>
    </row>
    <row r="24" spans="1:7">
      <c r="A24" t="s">
        <v>445</v>
      </c>
      <c r="B24" t="s">
        <v>277</v>
      </c>
      <c r="C24" t="s">
        <v>277</v>
      </c>
      <c r="D24" t="s">
        <v>431</v>
      </c>
      <c r="E24">
        <v>7317</v>
      </c>
      <c r="F24">
        <v>-2734</v>
      </c>
      <c r="G24">
        <v>1253</v>
      </c>
    </row>
    <row r="25" spans="1:7">
      <c r="A25" t="s">
        <v>446</v>
      </c>
      <c r="B25" t="s">
        <v>285</v>
      </c>
      <c r="C25" t="s">
        <v>285</v>
      </c>
      <c r="D25" t="s">
        <v>431</v>
      </c>
      <c r="E25">
        <v>97545</v>
      </c>
      <c r="F25">
        <v>70070</v>
      </c>
      <c r="G25">
        <v>123987</v>
      </c>
    </row>
    <row r="26" spans="1:7">
      <c r="A26" t="s">
        <v>447</v>
      </c>
      <c r="B26" t="s">
        <v>286</v>
      </c>
      <c r="C26" t="s">
        <v>286</v>
      </c>
      <c r="D26" t="s">
        <v>448</v>
      </c>
    </row>
    <row r="27" spans="1:7">
      <c r="A27" t="s">
        <v>449</v>
      </c>
      <c r="B27" t="s">
        <v>287</v>
      </c>
      <c r="C27" t="s">
        <v>287</v>
      </c>
      <c r="D27" t="s">
        <v>448</v>
      </c>
      <c r="E27">
        <v>-12457</v>
      </c>
      <c r="F27">
        <v>-11399</v>
      </c>
      <c r="G27">
        <v>-10779</v>
      </c>
    </row>
    <row r="28" spans="1:7">
      <c r="A28" t="s">
        <v>450</v>
      </c>
      <c r="B28" t="s">
        <v>287</v>
      </c>
      <c r="C28" t="s">
        <v>287</v>
      </c>
      <c r="D28" t="s">
        <v>448</v>
      </c>
      <c r="E28">
        <v>-5241</v>
      </c>
      <c r="F28">
        <v>-18494</v>
      </c>
      <c r="G28">
        <v>-23412</v>
      </c>
    </row>
    <row r="29" spans="1:7">
      <c r="A29" t="s">
        <v>451</v>
      </c>
      <c r="B29" t="s">
        <v>288</v>
      </c>
      <c r="C29" t="s">
        <v>288</v>
      </c>
      <c r="D29" t="s">
        <v>448</v>
      </c>
      <c r="E29">
        <v>3149</v>
      </c>
      <c r="F29">
        <v>13096</v>
      </c>
      <c r="G29">
        <v>953</v>
      </c>
    </row>
    <row r="30" spans="1:7">
      <c r="A30" t="s">
        <v>452</v>
      </c>
      <c r="B30" t="s">
        <v>298</v>
      </c>
      <c r="C30" t="s">
        <v>298</v>
      </c>
      <c r="D30" t="s">
        <v>448</v>
      </c>
      <c r="G30">
        <v>8250</v>
      </c>
    </row>
    <row r="31" spans="1:7">
      <c r="A31" t="s">
        <v>440</v>
      </c>
      <c r="B31" t="s">
        <v>276</v>
      </c>
      <c r="C31" t="s">
        <v>276</v>
      </c>
      <c r="D31" t="s">
        <v>448</v>
      </c>
      <c r="G31">
        <v>1118</v>
      </c>
    </row>
    <row r="32" spans="1:7">
      <c r="A32" t="s">
        <v>453</v>
      </c>
      <c r="B32" t="s">
        <v>296</v>
      </c>
      <c r="C32" t="s">
        <v>296</v>
      </c>
      <c r="D32" t="s">
        <v>448</v>
      </c>
      <c r="E32">
        <v>-14549</v>
      </c>
      <c r="F32">
        <v>-16797</v>
      </c>
      <c r="G32">
        <v>-23870</v>
      </c>
    </row>
    <row r="33" spans="1:7">
      <c r="A33" t="s">
        <v>454</v>
      </c>
      <c r="B33" t="s">
        <v>297</v>
      </c>
      <c r="C33" t="s">
        <v>297</v>
      </c>
      <c r="D33" t="s">
        <v>455</v>
      </c>
    </row>
    <row r="34" spans="1:7">
      <c r="A34" t="s">
        <v>456</v>
      </c>
      <c r="B34" t="s">
        <v>302</v>
      </c>
      <c r="C34" t="s">
        <v>302</v>
      </c>
      <c r="D34" t="s">
        <v>455</v>
      </c>
      <c r="E34">
        <v>-400</v>
      </c>
      <c r="F34">
        <v>-400</v>
      </c>
      <c r="G34">
        <v>-400</v>
      </c>
    </row>
    <row r="35" spans="1:7">
      <c r="A35" t="s">
        <v>457</v>
      </c>
      <c r="B35" t="s">
        <v>458</v>
      </c>
      <c r="C35" t="s">
        <v>458</v>
      </c>
      <c r="D35" t="s">
        <v>455</v>
      </c>
      <c r="G35">
        <v>-54</v>
      </c>
    </row>
    <row r="36" spans="1:7">
      <c r="A36" t="s">
        <v>459</v>
      </c>
      <c r="B36" t="s">
        <v>298</v>
      </c>
      <c r="C36" t="s">
        <v>298</v>
      </c>
      <c r="D36" t="s">
        <v>455</v>
      </c>
      <c r="E36">
        <v>-7165</v>
      </c>
      <c r="F36">
        <v>-2872</v>
      </c>
      <c r="G36">
        <v>-1539</v>
      </c>
    </row>
    <row r="37" spans="1:7">
      <c r="A37" t="s">
        <v>460</v>
      </c>
      <c r="B37" t="s">
        <v>298</v>
      </c>
      <c r="C37" t="s">
        <v>298</v>
      </c>
      <c r="D37" t="s">
        <v>455</v>
      </c>
      <c r="E37">
        <v>1385</v>
      </c>
      <c r="F37">
        <v>674</v>
      </c>
      <c r="G37">
        <v>3341</v>
      </c>
    </row>
    <row r="38" spans="1:7">
      <c r="A38" t="s">
        <v>461</v>
      </c>
      <c r="B38" t="s">
        <v>311</v>
      </c>
      <c r="C38" t="s">
        <v>311</v>
      </c>
      <c r="D38" t="s">
        <v>455</v>
      </c>
      <c r="E38">
        <v>-6180</v>
      </c>
      <c r="F38">
        <v>-2598</v>
      </c>
      <c r="G38">
        <v>1348</v>
      </c>
    </row>
    <row r="39" spans="1:7">
      <c r="A39" t="s">
        <v>462</v>
      </c>
      <c r="B39" t="s">
        <v>313</v>
      </c>
      <c r="C39" t="s">
        <v>313</v>
      </c>
      <c r="D39" t="s">
        <v>455</v>
      </c>
      <c r="E39">
        <v>-2090</v>
      </c>
      <c r="F39">
        <v>1428</v>
      </c>
      <c r="G39">
        <v>-146</v>
      </c>
    </row>
    <row r="40" spans="1:7">
      <c r="A40" t="s">
        <v>463</v>
      </c>
      <c r="B40" t="s">
        <v>464</v>
      </c>
      <c r="C40" t="s">
        <v>312</v>
      </c>
      <c r="D40" t="s">
        <v>455</v>
      </c>
      <c r="E40">
        <v>74726</v>
      </c>
      <c r="F40">
        <v>52103</v>
      </c>
      <c r="G40">
        <v>101319</v>
      </c>
    </row>
    <row r="41" spans="1:7">
      <c r="A41" t="s">
        <v>465</v>
      </c>
      <c r="B41" t="s">
        <v>466</v>
      </c>
      <c r="C41" t="s">
        <v>315</v>
      </c>
      <c r="D41" t="s">
        <v>455</v>
      </c>
      <c r="E41">
        <v>222280</v>
      </c>
      <c r="F41">
        <v>170177</v>
      </c>
      <c r="G41">
        <v>68858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2B5A76-5F69-4412-8A5F-39D0AB674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586117-3C66-4809-99F8-9C45839DF3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172D33-4C0C-4A43-8A13-2399C721D7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2021-11-08T05:14:42Z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