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213" i="1" l="1"/>
  <c r="F227" i="1" s="1"/>
  <c r="F11" i="1" s="1"/>
  <c r="G187" i="1"/>
  <c r="F187" i="1"/>
  <c r="G184" i="1"/>
  <c r="G189" i="1" s="1"/>
  <c r="G9" i="1" s="1"/>
  <c r="G384" i="1" s="1"/>
  <c r="F184" i="1"/>
  <c r="F189" i="1" s="1"/>
  <c r="F9" i="1" s="1"/>
  <c r="G49" i="1"/>
  <c r="F49" i="1"/>
  <c r="G433" i="1"/>
  <c r="G432" i="1"/>
  <c r="F432" i="1"/>
  <c r="F433" i="1" s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H373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G12" i="1" s="1"/>
  <c r="F100" i="1"/>
  <c r="F128" i="1" s="1"/>
  <c r="F7" i="1" s="1"/>
  <c r="F12" i="1" s="1"/>
  <c r="O98" i="1"/>
  <c r="N98" i="1"/>
  <c r="M98" i="1"/>
  <c r="L98" i="1"/>
  <c r="K98" i="1"/>
  <c r="J98" i="1"/>
  <c r="I98" i="1"/>
  <c r="H98" i="1"/>
  <c r="G98" i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26" i="1" l="1"/>
  <c r="G383" i="1"/>
  <c r="G382" i="1"/>
  <c r="F366" i="1"/>
  <c r="G366" i="1"/>
  <c r="F384" i="1"/>
  <c r="F13" i="1"/>
  <c r="F14" i="1" s="1"/>
  <c r="F377" i="1"/>
  <c r="F376" i="1"/>
  <c r="F353" i="1"/>
  <c r="F355" i="1" s="1"/>
  <c r="F357" i="1" s="1"/>
  <c r="F385" i="1"/>
  <c r="F383" i="1"/>
  <c r="F382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G376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14" i="1" s="1"/>
  <c r="G44" i="1"/>
  <c r="I363" i="1"/>
  <c r="F378" i="1" l="1"/>
  <c r="F370" i="1"/>
  <c r="F59" i="1"/>
  <c r="F67" i="1" s="1"/>
  <c r="F71" i="1" s="1"/>
  <c r="G378" i="1"/>
  <c r="G370" i="1"/>
  <c r="G59" i="1"/>
  <c r="G67" i="1" s="1"/>
  <c r="G71" i="1" s="1"/>
  <c r="G353" i="1"/>
  <c r="G355" i="1" s="1"/>
  <c r="G357" i="1" s="1"/>
  <c r="G385" i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<sst xmlns="http://schemas.openxmlformats.org/spreadsheetml/2006/main" count="822" uniqueCount="518">
  <si>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</si>
  <si>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</si>
  <si>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</si>
  <si>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</si>
  <si>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</si>
  <si>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</si>
  <si>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</si>
  <si>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</si>
  <si>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</si>
  <si>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</si>
  <si>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</si>
  <si>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</si>
  <si>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</si>
  <si>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</si>
  <si>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</si>
  <si>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</si>
  <si>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</si>
  <si>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</si>
  <si>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</si>
  <si>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</si>
  <si>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</si>
  <si>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</si>
  <si>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</si>
  <si>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</si>
  <si>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</si>
  <si>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</si>
  <si>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</si>
  <si>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</si>
  <si>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</si>
  <si>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</si>
  <si>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</si>
  <si>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</si>
  <si>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</si>
  <si>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</si>
  <si>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</si>
  <si>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</si>
  <si>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</si>
  <si>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</si>
  <si>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</si>
  <si>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</si>
  <si>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</si>
  <si>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</si>
  <si>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</si>
  <si>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</si>
  <si>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</si>
  <si>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</si>
  <si>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</si>
  <si>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</si>
  <si>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</si>
  <si>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</si>
  <si>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</si>
  <si>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</si>
  <si>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</si>
  <si>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</si>
  <si>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</si>
  <si>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</si>
  <si>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</si>
  <si>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</si>
  <si>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</si>
  <si>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</si>
  <si>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</si>
  <si>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</si>
  <si>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</si>
  <si>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</si>
  <si>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</si>
  <si>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</si>
  <si>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</si>
  <si>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</si>
  <si>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</si>
  <si>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</si>
  <si>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</si>
  <si>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</si>
  <si>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</si>
  <si>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</si>
  <si>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</si>
  <si>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</si>
  <si>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</si>
  <si>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</si>
  <si>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</si>
  <si>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</si>
  <si>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</si>
  <si>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</si>
  <si>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</si>
  <si>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</si>
  <si>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</si>
  <si>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</si>
  <si>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</si>
  <si>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</si>
  <si>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</si>
  <si>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</si>
  <si>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</si>
  <si>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</si>
  <si>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</si>
  <si>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</si>
  <si>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</si>
  <si>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</si>
  <si>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</si>
  <si>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</si>
  <si>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</si>
  <si>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</si>
  <si>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</si>
  <si>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</si>
  <si>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</si>
  <si>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</si>
  <si>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</si>
  <si>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</si>
  <si>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</si>
  <si>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</si>
  <si>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</si>
  <si>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</si>
  <si>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</si>
  <si>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</si>
  <si>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</si>
  <si>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</si>
  <si>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</si>
  <si>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</si>
  <si>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</si>
  <si>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</si>
  <si>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</si>
  <si>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</si>
  <si>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</si>
  <si>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</si>
  <si>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</si>
  <si>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</si>
  <si>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</si>
  <si>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</si>
  <si>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</si>
  <si>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</si>
  <si>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</si>
  <si>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</si>
  <si>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</si>
  <si>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</si>
  <si>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</si>
  <si>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</si>
  <si>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</si>
  <si>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</si>
  <si>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</si>
  <si>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</si>
  <si>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</si>
  <si>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</si>
  <si>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</si>
  <si>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</si>
  <si>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</si>
  <si>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</si>
  <si>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</si>
  <si>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</si>
  <si>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</si>
  <si>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</si>
  <si>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</si>
  <si>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</si>
  <si>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</si>
  <si>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</si>
  <si>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</si>
  <si>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</si>
  <si>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</si>
  <si>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</si>
  <si>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</si>
  <si>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</si>
  <si>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</si>
  <si>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</si>
  <si>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</si>
  <si>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</si>
  <si>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</si>
  <si>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</si>
  <si>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</si>
  <si>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</si>
  <si>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</si>
  <si>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</si>
  <si>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</si>
  <si>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</si>
  <si>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</si>
  <si>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</si>
  <si>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</si>
  <si>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</si>
  <si>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</si>
  <si>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</si>
  <si>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</si>
  <si>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</si>
  <si>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</si>
  <si>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</si>
  <si>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</si>
  <si>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</si>
  <si>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</si>
  <si>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</si>
  <si>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</si>
  <si>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</si>
  <si>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</si>
  <si>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</si>
  <si>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</si>
  <si>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</si>
  <si>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</si>
  <si>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</si>
  <si>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</si>
  <si>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</si>
  <si>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</si>
  <si>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</si>
  <si>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</si>
  <si>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</si>
  <si>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</si>
  <si>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</si>
  <si>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</si>
  <si>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</si>
  <si>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</si>
  <si>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</si>
  <si>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</si>
  <si>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</si>
  <si>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</si>
  <si>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</si>
  <si>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</si>
  <si>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</si>
  <si>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</si>
  <si>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</si>
  <si>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</si>
  <si>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</si>
  <si>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</si>
  <si>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</si>
  <si>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</si>
  <si>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</si>
  <si>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</si>
  <si>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</si>
  <si>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</si>
  <si>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</si>
  <si>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</si>
  <si>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</si>
  <si>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</si>
  <si>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</si>
  <si>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</si>
  <si>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</si>
  <si>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</si>
  <si>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</si>
  <si>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</si>
  <si>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</si>
  <si>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</si>
  <si>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</si>
  <si>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</si>
  <si>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</si>
  <si>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</si>
  <si>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</si>
  <si>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</si>
  <si>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</si>
  <si>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</si>
  <si>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</si>
  <si>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</si>
  <si>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</si>
  <si>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</si>
  <si>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</si>
  <si>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</si>
  <si>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</si>
  <si>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</si>
  <si>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</si>
  <si>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</si>
  <si>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</si>
  <si>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</si>
  <si>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</si>
  <si>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</si>
  <si>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</si>
  <si>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</si>
  <si>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</si>
  <si>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</si>
  <si>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</si>
  <si>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</si>
  <si>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</si>
  <si>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</si>
  <si>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</si>
  <si>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</si>
  <si>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</si>
  <si>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</si>
  <si>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</si>
  <si>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</si>
  <si>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</si>
  <si>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</si>
  <si>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</si>
  <si>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</si>
  <si>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</si>
  <si>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</si>
  <si>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</si>
  <si>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</si>
  <si>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</si>
  <si>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</si>
  <si>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</si>
  <si>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</si>
  <si>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</si>
  <si>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</si>
  <si>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</si>
  <si>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</si>
  <si>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</si>
  <si>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</si>
  <si>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</si>
  <si>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</si>
  <si>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</si>
  <si>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</si>
  <si>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</si>
  <si>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</si>
  <si>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</si>
  <si>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</si>
  <si>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</si>
  <si>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</si>
  <si>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</si>
  <si>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</si>
  <si>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</si>
  <si>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</si>
  <si>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</si>
  <si>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</si>
  <si>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</si>
  <si>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</si>
  <si>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</si>
  <si>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</si>
  <si>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</si>
  <si>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</si>
  <si>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</si>
  <si>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</si>
  <si>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</si>
  <si>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</si>
  <si>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</si>
  <si>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</si>
  <si>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</si>
  <si>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</si>
  <si>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</si>
  <si>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</si>
  <si>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</si>
  <si>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</si>
  <si>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</si>
  <si>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</si>
  <si>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</si>
  <si>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</si>
  <si>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</si>
  <si>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</si>
  <si>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</si>
  <si>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</si>
  <si>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</si>
  <si>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</si>
  <si>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</si>
  <si>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</si>
  <si>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</si>
  <si>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</si>
  <si>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</si>
  <si>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</si>
  <si>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</si>
  <si>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</si>
  <si>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</si>
  <si>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</si>
  <si>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</si>
  <si>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</si>
  <si>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</si>
  <si>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</si>
  <si>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</si>
  <si>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</si>
  <si>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</si>
  <si>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</si>
  <si>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</si>
  <si>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</si>
  <si>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</si>
  <si>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</si>
  <si>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</si>
  <si>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</si>
  <si>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</si>
  <si>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</si>
  <si>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</si>
  <si>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</si>
  <si>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</si>
  <si>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</si>
  <si>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</si>
  <si>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</si>
  <si>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</si>
  <si>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</si>
  <si>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</si>
  <si>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</si>
  <si>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</si>
  <si>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</si>
  <si>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</si>
  <si>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</si>
  <si>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</si>
  <si>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</si>
  <si>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</si>
  <si>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 except share data)</t>
  </si>
  <si>
    <t>Assets</t>
  </si>
  <si>
    <t>Current assets:</t>
  </si>
  <si>
    <t>Cash and cash-equivalents</t>
  </si>
  <si>
    <t>Trade accounts receivable, net of allowance of $8 and $45, respectively</t>
  </si>
  <si>
    <t>Inventories, net</t>
  </si>
  <si>
    <t>Prepaid expenses and other current assets</t>
  </si>
  <si>
    <t>Total current assets</t>
  </si>
  <si>
    <t>Property and equipment, net</t>
  </si>
  <si>
    <t>Property and Equipment</t>
  </si>
  <si>
    <t>Other long term assets</t>
  </si>
  <si>
    <t>Capitalized software development costs, net</t>
  </si>
  <si>
    <t>Total assets</t>
  </si>
  <si>
    <t>Liabilities and shareholders' equity</t>
  </si>
  <si>
    <t>Current liabilities:</t>
  </si>
  <si>
    <t>Line of credit</t>
  </si>
  <si>
    <t>Borrowings</t>
  </si>
  <si>
    <t>Loan payable, net of discounts and issuance costs</t>
  </si>
  <si>
    <t>Trade Creditors - Non current Liabilities</t>
  </si>
  <si>
    <t>Accounts payable</t>
  </si>
  <si>
    <t>Accrued payroll and benefits</t>
  </si>
  <si>
    <t>Accruals</t>
  </si>
  <si>
    <t>Deferred revenue</t>
  </si>
  <si>
    <t>Deferred rent</t>
  </si>
  <si>
    <t>Capital lease obligations</t>
  </si>
  <si>
    <t>Deferred liability related to asset sale</t>
  </si>
  <si>
    <t>Other current liabilities</t>
  </si>
  <si>
    <t>Total current liabilities</t>
  </si>
  <si>
    <t>Warrant liability, at estimated fair value</t>
  </si>
  <si>
    <t>Long term deferred rent</t>
  </si>
  <si>
    <t>Long term obligations - capital lease</t>
  </si>
  <si>
    <t>Total liabilities</t>
  </si>
  <si>
    <t>Commitments and contingencies</t>
  </si>
  <si>
    <t>Shareholders' equity:</t>
  </si>
  <si>
    <t>Convertible preferred stock of no par value; Authorized - 1,000,000 shares</t>
  </si>
  <si>
    <t>Series A - designated 250,000 shares; no shares at March 31, 2018 and March 25, 2017</t>
  </si>
  <si>
    <t>issued and outstanding</t>
  </si>
  <si>
    <t>Series B, C, D- designated 19,500 shares; 18,533.51 shares at March 31, 2018 and March 25,</t>
  </si>
  <si>
    <t>2017 issued and outstanding; (liquidation preference of $3,540 at March 31, 2018 and</t>
  </si>
  <si>
    <t>March 25, 2017)</t>
  </si>
  <si>
    <t>Series E- designated 60,000 shares; 43,800 shares at March 31, 2018 issued and outstanding;</t>
  </si>
  <si>
    <t>(liquidation preference of $1,643 at March 31, 2018)</t>
  </si>
  <si>
    <t>Common stock of no par value; Authorized - 40,000,000 shares; 10,312,653 shares at March 31, 2018 and 9,594,203 at March 25, 2017 issued and outstanding</t>
  </si>
  <si>
    <t>Accumulated deficit</t>
  </si>
  <si>
    <t>Total shareholders' equity</t>
  </si>
  <si>
    <t>Net sales</t>
  </si>
  <si>
    <t>Net revenue</t>
  </si>
  <si>
    <t>Revenue</t>
  </si>
  <si>
    <t>Cost of sales</t>
  </si>
  <si>
    <t>Gross profit</t>
  </si>
  <si>
    <t>Gross Profit</t>
  </si>
  <si>
    <t>Operating expenses:</t>
  </si>
  <si>
    <t>Engineering</t>
  </si>
  <si>
    <t>Selling, general and administrative</t>
  </si>
  <si>
    <t>Total operating expenses</t>
  </si>
  <si>
    <t>Operating loss</t>
  </si>
  <si>
    <t>Operating Loss</t>
  </si>
  <si>
    <t>Gain on adjustment of warrant liability to fair value</t>
  </si>
  <si>
    <t>Gain on sale of product line</t>
  </si>
  <si>
    <t>Gain on Disposals</t>
  </si>
  <si>
    <t>Interest expense:</t>
  </si>
  <si>
    <t>Interest expense, net</t>
  </si>
  <si>
    <t>Interest expense from accretion of loan discount</t>
  </si>
  <si>
    <t>Total interest expense, net</t>
  </si>
  <si>
    <t>Loss before income taxes</t>
  </si>
  <si>
    <t>Profit before Zakat</t>
  </si>
  <si>
    <t>Provision for income taxes</t>
  </si>
  <si>
    <t>Net loss</t>
  </si>
  <si>
    <t>Deemed dividend on Series E shares</t>
  </si>
  <si>
    <t>Net loss attributable to common shareholders</t>
  </si>
  <si>
    <t>Loss per common share  basic</t>
  </si>
  <si>
    <t>Loss per common share  diluted</t>
  </si>
  <si>
    <t>Weighted average common shares used in per share calculation:</t>
  </si>
  <si>
    <t>Basic</t>
  </si>
  <si>
    <t>Cash flows from operating activities:</t>
  </si>
  <si>
    <t>Operating Activities</t>
  </si>
  <si>
    <t>Adjustments to reconcile net loss to net cash used in operating activities:</t>
  </si>
  <si>
    <t>Depreciation and amortization</t>
  </si>
  <si>
    <t>Share based compensation</t>
  </si>
  <si>
    <t>Accretion of discounts and issuance costs on debt</t>
  </si>
  <si>
    <t>Adjustment of warrant liability to fair value</t>
  </si>
  <si>
    <t>Change in fair value of equity forward</t>
  </si>
  <si>
    <t>Capitalized software development costs</t>
  </si>
  <si>
    <t>Change in other long term assets</t>
  </si>
  <si>
    <t>Accrued interest and fees on loan payable</t>
  </si>
  <si>
    <t>Change in deferred rent</t>
  </si>
  <si>
    <t>Changes in operating assets and liabilities:</t>
  </si>
  <si>
    <t>Trade accounts receivable</t>
  </si>
  <si>
    <t>Inventories</t>
  </si>
  <si>
    <t>Net cash used in operating activities</t>
  </si>
  <si>
    <t>Cash flows from investing activities:</t>
  </si>
  <si>
    <t>Investing Activities</t>
  </si>
  <si>
    <t>Purchases of property and equipment</t>
  </si>
  <si>
    <t>Cash received from sale of product line</t>
  </si>
  <si>
    <t>Cash returned related to sale of product line</t>
  </si>
  <si>
    <t>Net cash (used in) provided by investing activities</t>
  </si>
  <si>
    <t>Cash flows from financing activities:</t>
  </si>
  <si>
    <t>Financing Activities</t>
  </si>
  <si>
    <t>Payments on capital leases</t>
  </si>
  <si>
    <t>Finance Costs</t>
  </si>
  <si>
    <t>Repayments of line of credit</t>
  </si>
  <si>
    <t>Proceeds from loan payable, net of issuance costs</t>
  </si>
  <si>
    <t>Repayments of loan payable</t>
  </si>
  <si>
    <t>Proceeds from issuance of Series E preferred stock, net of issuance costs of $102</t>
  </si>
  <si>
    <t>Net cash (used in) provided by financing activities</t>
  </si>
  <si>
    <t>Increase in cash and cash-equivalents</t>
  </si>
  <si>
    <t>Beginning cash and cash-equivalents</t>
  </si>
  <si>
    <t>Cash and cash equivalents at beginning of period</t>
  </si>
  <si>
    <t>Ending cash and cash-equivalents</t>
  </si>
  <si>
    <t>Supplementary disclosure of cash flow information:</t>
  </si>
  <si>
    <t>Cash paid for income taxes</t>
  </si>
  <si>
    <t xml:space="preserve">Adjustment for Income Tax Paid </t>
  </si>
  <si>
    <t>Cash paid for interest</t>
  </si>
  <si>
    <t>Supplementary disclosure of noncash investing and financing activities:</t>
  </si>
  <si>
    <t>Fair value of warrants issued to EGE as issuance costs for Series E</t>
  </si>
  <si>
    <t>Fair value of modified warrants</t>
  </si>
  <si>
    <t>Common stock issued in connection with debt issuance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</si>
  <si>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</si>
  <si>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</si>
  <si>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</si>
  <si>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</si>
  <si>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net sales</t>
  </si>
  <si>
    <t>turnover</t>
  </si>
  <si>
    <t>Niyoshi Aithal</t>
  </si>
  <si>
    <t>interest expense, net</t>
  </si>
  <si>
    <t>accounts payable</t>
  </si>
  <si>
    <t>added value</t>
  </si>
  <si>
    <t>other operating expenses</t>
  </si>
  <si>
    <t>engineering</t>
  </si>
  <si>
    <t>deleted value</t>
  </si>
  <si>
    <t>deemed dividend on series E shares</t>
  </si>
  <si>
    <t>loan payable, net of discounts and issuance costs</t>
  </si>
  <si>
    <t>accrued payroll and benefits</t>
  </si>
  <si>
    <t>deferred revenue</t>
  </si>
  <si>
    <t>deferred rent</t>
  </si>
  <si>
    <t>capital lease obligations</t>
  </si>
  <si>
    <t>deferred liability related to asset sale</t>
  </si>
  <si>
    <t>other current liabilities</t>
  </si>
  <si>
    <t>changed value</t>
  </si>
  <si>
    <t>other non-current liabilities</t>
  </si>
  <si>
    <t>long term deferred rent</t>
  </si>
  <si>
    <t>preference shares</t>
  </si>
  <si>
    <t>Series B, C, D- designated 19,500 shares; 18,533.51 shares at March 31, 2018 and March 25, 2017 issued and outstanding</t>
  </si>
  <si>
    <t>Series E- designated 60,000 shares; 43,800 shares at March 31, 2018 issued and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</si>
</sst>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09-4F98-B777-43FC2FB431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70-4436-A8E6-BBCC79D563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C5-4151-9E20-793EEEC09A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34-42F9-A51C-9612BC6C92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D8-4677-9BD3-EB66E0D4D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56-422D-BD37-ED1903066E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8A-49F0-A702-2459EDE12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D8-4BBB-B383-B1267C5B0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D5-4640-9A04-15C869C051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C4-4CB9-ABC6-ED2A49E6AB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A9-4595-B8C5-F5D615F98B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D0-4718-980B-1B5B7BEEB1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C-440E-91E1-307A83F17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62-4D3C-8632-7AA0CC8529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35C-41C6-A9F5-0FBDEEADFA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-3101</v>
      </c>
      <c r="G6" s="7">
        <f t="shared" ref="G6:O6" si="1">IF(G4=$BF$1,"",G71)</f>
        <v>-1546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1008</v>
      </c>
      <c r="G7" s="7">
        <f t="shared" ref="G7:O7" si="2">IF(G4=$BF$1,"",G128)</f>
        <v>1436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7423</v>
      </c>
      <c r="G8" s="7">
        <f t="shared" ref="G8:O8" si="3">IF(G4=$BF$1,"",G161)</f>
        <v>7638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7809</v>
      </c>
      <c r="G9" s="7">
        <f t="shared" ref="G9:O9" si="4">IF(G4=$BF$1,"",G189)</f>
        <v>7018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491</v>
      </c>
      <c r="G10" s="7">
        <f t="shared" ref="G10:O10" si="5">IF(G4=$BF$1,"",G210)</f>
        <v>336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131</v>
      </c>
      <c r="G11" s="7">
        <f t="shared" ref="G11:O11" si="6">IF(G4=$BF$1,"",G227)</f>
        <v>1720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8431</v>
      </c>
      <c r="G12" s="35">
        <f t="shared" ref="G12:O12" si="7">IF(G4=$BF$1,"",SUM(G7:G8))</f>
        <v>9074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8431</v>
      </c>
      <c r="G13" s="35">
        <f t="shared" ref="G13:O13" si="8">IF(G4=$BF$1,"",SUM(G9:G11))</f>
        <v>9074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9800</v>
      </c>
      <c r="G24" s="38">
        <v>16267</v>
      </c>
      <c r="P24" s="51" t="s">
        <v>500</v>
      </c>
    </row>
    <row r="25" spans="5:16">
      <c r="E25" s="1" t="s">
        <v>27</v>
      </c>
      <c r="F25">
        <v>7064</v>
      </c>
      <c r="G25">
        <v>11716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2736</v>
      </c>
      <c r="G30" s="7">
        <f>IF(G4=$BF$1,"",G24-G25+ABS(G26)-G27-G28-G29)</f>
        <v>4551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4076</v>
      </c>
      <c r="G34">
        <v>4641</v>
      </c>
    </row>
    <row r="35" spans="5:16">
      <c r="E35" s="1" t="s">
        <v>37</v>
      </c>
    </row>
    <row r="36" spans="5:16">
      <c r="E36" s="1" t="s">
        <v>38</v>
      </c>
      <c r="F36" s="38">
        <v>1794</v>
      </c>
      <c r="G36" s="38">
        <v>2254</v>
      </c>
      <c r="P36" s="51" t="s">
        <v>500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5870</v>
      </c>
      <c r="G43" s="7">
        <f>G32+G33+G34+G35+G36+G37+G38+G39+G40+G41+G42</f>
        <v>6895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-3134</v>
      </c>
      <c r="G44" s="7">
        <f>IF(G4=$BF$1,"",G30+G31-G43)</f>
        <v>-2344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  <c r="F45">
        <v>324</v>
      </c>
      <c r="G45">
        <v>802</v>
      </c>
    </row>
    <row r="46" spans="5:16">
      <c r="E46" s="1" t="s">
        <v>48</v>
      </c>
    </row>
    <row r="47" spans="5:16">
      <c r="E47" s="1" t="s">
        <v>49</v>
      </c>
      <c r="F47" s="38">
        <v>172</v>
      </c>
      <c r="G47" s="38">
        <v>131</v>
      </c>
      <c r="P47" s="51" t="s">
        <v>500</v>
      </c>
    </row>
    <row r="48" spans="5:16">
      <c r="E48" s="1" t="s">
        <v>50</v>
      </c>
      <c r="P48" s="52"/>
    </row>
    <row r="49" spans="5:16">
      <c r="E49" s="1" t="s">
        <v>51</v>
      </c>
      <c r="F49" s="38">
        <f>461</f>
        <v>461</v>
      </c>
      <c r="G49" s="38">
        <f>111+22</f>
        <v>133</v>
      </c>
      <c r="P49" s="51" t="s">
        <v>500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51" t="s">
        <v>503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-3099</v>
      </c>
      <c r="G59" s="7">
        <f>IF(G4=$BF$1,"",G44+G45+G46+G47+G48-G49-G50-G51+G52-G53+G54+G55-G56+G57+G58)</f>
        <v>-1544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2</v>
      </c>
      <c r="G60">
        <v>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-3101</v>
      </c>
      <c r="G67" s="7">
        <f>IF(G4=$BF$1,"",SUM(G59,-G60,-ABS(G61),-G62,-G66))</f>
        <v>-1546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-3101</v>
      </c>
      <c r="G71" s="7">
        <f t="shared" ref="G71:O71" si="14">IF(G4=$BF$1,"",SUM(G67:G70))</f>
        <v>-1546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6">
      <c r="E81" s="1" t="s">
        <v>75</v>
      </c>
      <c r="F81" s="38">
        <v>-557</v>
      </c>
      <c r="P81" s="51" t="s">
        <v>500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-3658</v>
      </c>
      <c r="G83" s="7">
        <f t="shared" ref="G83:O83" si="15">IF(G4=$BF$1,"",SUM(G71:G82))</f>
        <v>-1546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0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833</v>
      </c>
      <c r="G92">
        <v>528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833</v>
      </c>
      <c r="G98" s="7">
        <f>IF(G4=$BF$1,"",G89+G90+G91+G92+G93+G94+G95+G96)</f>
        <v>528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</row>
    <row r="100" spans="5:16">
      <c r="E100" s="6" t="s">
        <v>90</v>
      </c>
      <c r="F100" s="7">
        <f>F98+F99</f>
        <v>833</v>
      </c>
      <c r="G100" s="7">
        <f t="shared" ref="G100:O100" si="17">IF(G4=$BF$1,"",G98+G99)</f>
        <v>528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175</v>
      </c>
      <c r="G108">
        <v>175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51" t="s">
        <v>503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0</v>
      </c>
      <c r="G126">
        <v>733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1008</v>
      </c>
      <c r="G128" s="7">
        <f t="shared" ref="G128:O128" si="19">IF(G4=$BF$1,"",G100+SUM(G104:G126))</f>
        <v>1436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1485</v>
      </c>
      <c r="G130">
        <v>1421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  <c r="F133">
        <v>364</v>
      </c>
      <c r="G133">
        <v>954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1849</v>
      </c>
      <c r="G140" s="7">
        <f t="shared" ref="G140:O140" si="20">IF(G4=$BF$1,"",G130+G131+G132+G133+G134+G135+G136+G139)</f>
        <v>2375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5487</v>
      </c>
      <c r="G144">
        <v>4811</v>
      </c>
    </row>
    <row r="145" spans="5:15">
      <c r="E145" s="6" t="s">
        <v>127</v>
      </c>
      <c r="F145" s="7">
        <f>F141+F142+F143+F144</f>
        <v>5487</v>
      </c>
      <c r="G145" s="7">
        <f t="shared" ref="G145:O145" si="21">IF(G4=$BF$1,"",G141+G142+G143+G144)</f>
        <v>4811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87</v>
      </c>
      <c r="G154">
        <v>452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87</v>
      </c>
      <c r="G160" s="7">
        <f>IF(G4=$BF$1,"",G146+G147+G148+G149+G150+G151+G152+G153+G154+G155+G156+G157+G158+G159)</f>
        <v>452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7423</v>
      </c>
      <c r="G161" s="7">
        <f t="shared" ref="G161:O161" si="22">IF(G4=$BF$1,"",G140+G145+G160)</f>
        <v>7638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  <c r="F164" s="38">
        <v>1447</v>
      </c>
      <c r="P164" s="51" t="s">
        <v>500</v>
      </c>
    </row>
    <row r="165" spans="5:16">
      <c r="E165" s="1" t="s">
        <v>144</v>
      </c>
    </row>
    <row r="166" spans="5:16">
      <c r="E166" s="1" t="s">
        <v>145</v>
      </c>
      <c r="F166" s="38">
        <v>52</v>
      </c>
      <c r="G166" s="38">
        <v>50</v>
      </c>
      <c r="P166" s="51" t="s">
        <v>500</v>
      </c>
    </row>
    <row r="167" spans="5:16">
      <c r="E167" s="1" t="s">
        <v>146</v>
      </c>
    </row>
    <row r="168" spans="5:16">
      <c r="E168" s="1" t="s">
        <v>147</v>
      </c>
      <c r="F168">
        <v>552</v>
      </c>
      <c r="G168">
        <v>582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 ht="25.5">
      <c r="E184" s="12" t="s">
        <v>161</v>
      </c>
      <c r="F184">
        <f>996+343</f>
        <v>1339</v>
      </c>
      <c r="G184">
        <f>1107+583</f>
        <v>1690</v>
      </c>
      <c r="P184" s="51" t="s">
        <v>512</v>
      </c>
    </row>
    <row r="185" spans="5:16" ht="25.5">
      <c r="E185" s="12" t="s">
        <v>162</v>
      </c>
      <c r="F185" s="38">
        <v>3374</v>
      </c>
      <c r="G185" s="38">
        <v>3614</v>
      </c>
      <c r="P185" s="51" t="s">
        <v>500</v>
      </c>
    </row>
    <row r="187" spans="5:16">
      <c r="E187" s="1" t="s">
        <v>163</v>
      </c>
      <c r="F187">
        <f>58+40+947</f>
        <v>1045</v>
      </c>
      <c r="G187">
        <f>375+707</f>
        <v>1082</v>
      </c>
      <c r="P187" s="51" t="s">
        <v>512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7809</v>
      </c>
      <c r="G189" s="7">
        <f t="shared" ref="G189:O189" si="23">IF(G4=$BF$1,"",SUM(G163:G188))</f>
        <v>7018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>
        <v>62</v>
      </c>
      <c r="G195">
        <v>114</v>
      </c>
    </row>
    <row r="196" spans="5:16">
      <c r="E196" s="1" t="s">
        <v>171</v>
      </c>
      <c r="F196"/>
      <c r="G196"/>
      <c r="P196" s="51" t="s">
        <v>503</v>
      </c>
    </row>
    <row r="197" spans="5:16">
      <c r="E197" s="1" t="s">
        <v>172</v>
      </c>
      <c r="F197">
        <v>429</v>
      </c>
      <c r="G197">
        <v>0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222</v>
      </c>
      <c r="P209" s="51" t="s">
        <v>500</v>
      </c>
    </row>
    <row r="210" spans="5:16">
      <c r="E210" s="6" t="s">
        <v>14</v>
      </c>
      <c r="F210" s="7">
        <f>SUM(F191:F209)</f>
        <v>491</v>
      </c>
      <c r="G210" s="7">
        <f t="shared" ref="G210:O210" si="24">IF(G4=$BF$1,"",SUM(G191:G209))</f>
        <v>336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25200</v>
      </c>
      <c r="G212">
        <v>24390</v>
      </c>
    </row>
    <row r="213" spans="5:16">
      <c r="E213" s="1" t="s">
        <v>183</v>
      </c>
      <c r="F213">
        <f>2911+702</f>
        <v>3613</v>
      </c>
      <c r="G213">
        <v>2911</v>
      </c>
      <c r="P213" s="51" t="s">
        <v>500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-28682</v>
      </c>
      <c r="G217">
        <v>-25581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131</v>
      </c>
      <c r="G227" s="7">
        <f t="shared" ref="G227:O227" si="25">IF(G4=$BF$1,"",SUM(G212:G226))</f>
        <v>1720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-3101</v>
      </c>
      <c r="G267">
        <v>-1546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1116</v>
      </c>
      <c r="G271">
        <v>827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127</v>
      </c>
      <c r="G275">
        <v>30</v>
      </c>
    </row>
    <row r="276" spans="5:7">
      <c r="E276" s="1" t="s">
        <v>241</v>
      </c>
      <c r="F276">
        <v>54</v>
      </c>
      <c r="G276">
        <v>0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2</v>
      </c>
      <c r="G284">
        <v>2</v>
      </c>
    </row>
    <row r="285" spans="5:7">
      <c r="E285" s="1" t="s">
        <v>248</v>
      </c>
      <c r="F285">
        <v>251</v>
      </c>
      <c r="G285">
        <v>286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1550</v>
      </c>
      <c r="G296" s="7">
        <f>IF(G4=$BF$1,"",G271+G272+G273+G274+G275+G276+G277+G278+G279+G280+G281+G282+G283+G284+G285+G286+G287+G288+G289+G290+G291+G292+G293+G294+G295)</f>
        <v>1145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-1551</v>
      </c>
      <c r="G297" s="7">
        <f t="shared" ref="G297:O297" si="27">IF(G4=$BF$1,"",MIN(F267,F268,F269)+F296)</f>
        <v>-1551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-676</v>
      </c>
      <c r="G299">
        <v>883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365</v>
      </c>
      <c r="G302">
        <v>-134</v>
      </c>
    </row>
    <row r="303" spans="5:15">
      <c r="E303" s="1" t="s">
        <v>265</v>
      </c>
      <c r="F303">
        <v>590</v>
      </c>
      <c r="G303">
        <v>1175</v>
      </c>
    </row>
    <row r="305" spans="5:15">
      <c r="E305" s="1" t="s">
        <v>266</v>
      </c>
      <c r="F305">
        <v>0</v>
      </c>
      <c r="G305">
        <v>-167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-240</v>
      </c>
      <c r="G309">
        <v>810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-111</v>
      </c>
      <c r="G315">
        <v>-817</v>
      </c>
    </row>
    <row r="316" spans="5:15">
      <c r="E316" s="1" t="s">
        <v>276</v>
      </c>
    </row>
    <row r="317" spans="5:15">
      <c r="E317" s="1" t="s">
        <v>277</v>
      </c>
      <c r="F317">
        <v>-11</v>
      </c>
      <c r="G317">
        <v>-26</v>
      </c>
    </row>
    <row r="318" spans="5:15">
      <c r="E318" s="6" t="s">
        <v>278</v>
      </c>
      <c r="F318" s="7">
        <f>F299+F300+F301+F302+F303+F304+F305+F306+F307+F308+F309+F310+F311+F312+F313+F314+F315+F316+F317</f>
        <v>-83</v>
      </c>
      <c r="G318" s="7">
        <f>IF(G4=$BF$1,"",G299+G300+G301+G302+G303+G304+G305+G306+G307+G308+G309+G310+G311+G312+G313+G314+G315+G316+G317)</f>
        <v>1724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-1634</v>
      </c>
      <c r="G319" s="7">
        <f t="shared" ref="G319:O319" si="28">IF(G4=$BF$1,"",G297+G318)</f>
        <v>173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-1634</v>
      </c>
      <c r="G326" s="7">
        <f t="shared" ref="G326:O326" si="30">IF(G4=$BF$1,"",G325+G319)</f>
        <v>173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-688</v>
      </c>
      <c r="G328">
        <v>-41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-688</v>
      </c>
      <c r="G337" s="7">
        <f>IF(G4=$BF$1,"",SUM(G328:G336))</f>
        <v>-41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993</v>
      </c>
      <c r="G339">
        <v>0</v>
      </c>
    </row>
    <row r="340" spans="5:15">
      <c r="E340" s="1" t="s">
        <v>299</v>
      </c>
      <c r="F340">
        <v>1456</v>
      </c>
      <c r="G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224</v>
      </c>
      <c r="G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2673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351</v>
      </c>
      <c r="G353" s="7">
        <f t="shared" ref="G353:O353" si="33">IF(G4=$BF$1,"",G326+G337+G352)</f>
        <v>132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351</v>
      </c>
      <c r="G355" s="7">
        <f t="shared" ref="G355:O355" si="34">IF(G4=$BF$1,"",G353+G354)</f>
        <v>132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1421</v>
      </c>
      <c r="G356">
        <v>1331</v>
      </c>
    </row>
    <row r="357" spans="5:15">
      <c r="E357" s="6" t="s">
        <v>316</v>
      </c>
      <c r="F357" s="7">
        <f>F355+F356</f>
        <v>1772</v>
      </c>
      <c r="G357" s="7">
        <f t="shared" ref="G357:O357" si="35">IF(G4=$BF$1,"",G355+G356)</f>
        <v>1463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-0.39755332882522898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1.0058214747736094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-7.0861802953493494E-2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0.27918367346938777</v>
      </c>
      <c r="G369" s="27">
        <f t="shared" si="41"/>
        <v>0.27976885719554928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-0.31979591836734694</v>
      </c>
      <c r="G370" s="27">
        <f t="shared" si="42"/>
        <v>-0.14409540788098604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-0.31642857142857145</v>
      </c>
      <c r="G371" s="28">
        <f t="shared" si="43"/>
        <v>-9.5039036085326115E-2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-0.3678092752935595</v>
      </c>
      <c r="G372" s="27">
        <f t="shared" si="44"/>
        <v>-0.17037690103592681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-23.671755725190838</v>
      </c>
      <c r="G373" s="27">
        <f t="shared" si="45"/>
        <v>-0.89883720930232558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0.98446210413948521</v>
      </c>
      <c r="G376" s="30">
        <f t="shared" si="47"/>
        <v>0.81044743222393656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63.358778625954201</v>
      </c>
      <c r="G377" s="30">
        <f t="shared" si="48"/>
        <v>4.2755813953488371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-6.7982646420824295</v>
      </c>
      <c r="G378" s="30">
        <f t="shared" si="49"/>
        <v>-17.624060150375939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0.95056985529517224</v>
      </c>
      <c r="G382" s="32">
        <f t="shared" si="51"/>
        <v>1.0883442576232545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0.24791906774234856</v>
      </c>
      <c r="G383" s="32">
        <f t="shared" si="52"/>
        <v>0.40282131661442006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0.19016519400691509</v>
      </c>
      <c r="G384" s="32">
        <f t="shared" si="53"/>
        <v>0.2024793388429752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-0.20924574209245742</v>
      </c>
      <c r="G385" s="32">
        <f t="shared" si="54"/>
        <v>2.4650897691650044E-2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1485</v>
      </c>
      <c r="G418" s="17">
        <f>G130-G417</f>
        <v>1421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48 E50:G58 E49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48 H50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49:G49">
    <cfRule type="expression" dxfId="1" priority="2">
      <formula>MOD(ROW(),2)=0</formula>
    </cfRule>
  </conditionalFormatting>
  <conditionalFormatting sqref="H49:O4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491</v>
      </c>
      <c r="B1" s="39" t="s">
        <v>492</v>
      </c>
      <c r="C1" s="39" t="s">
        <v>493</v>
      </c>
      <c r="D1" s="39" t="s">
        <v>494</v>
      </c>
      <c r="E1" s="39"/>
    </row>
    <row r="2" spans="1:5">
      <c r="A2" s="41" t="s">
        <v>495</v>
      </c>
      <c r="B2" s="42" t="s">
        <v>496</v>
      </c>
      <c r="C2" s="39">
        <v>1</v>
      </c>
      <c r="D2" s="39" t="s">
        <v>497</v>
      </c>
      <c r="E2" s="39"/>
    </row>
    <row r="3" spans="1:5">
      <c r="A3" s="41" t="s">
        <v>502</v>
      </c>
      <c r="B3" s="41" t="s">
        <v>501</v>
      </c>
      <c r="C3" s="39">
        <v>0</v>
      </c>
      <c r="D3" s="39" t="s">
        <v>497</v>
      </c>
    </row>
    <row r="4" spans="1:5">
      <c r="A4" t="s">
        <v>431</v>
      </c>
      <c r="B4" s="42" t="s">
        <v>49</v>
      </c>
      <c r="C4" s="39">
        <v>1</v>
      </c>
      <c r="D4" s="39" t="s">
        <v>497</v>
      </c>
    </row>
    <row r="5" spans="1:5">
      <c r="A5" s="41" t="s">
        <v>498</v>
      </c>
      <c r="B5" s="43" t="s">
        <v>51</v>
      </c>
      <c r="C5" s="39">
        <v>0</v>
      </c>
      <c r="D5" s="39" t="s">
        <v>497</v>
      </c>
    </row>
    <row r="6" spans="1:5">
      <c r="A6" t="s">
        <v>436</v>
      </c>
      <c r="B6" s="43" t="s">
        <v>51</v>
      </c>
      <c r="C6" s="39">
        <v>0</v>
      </c>
      <c r="D6" s="39" t="s">
        <v>497</v>
      </c>
    </row>
    <row r="7" spans="1:5">
      <c r="A7" s="41" t="s">
        <v>504</v>
      </c>
      <c r="B7" s="42" t="s">
        <v>75</v>
      </c>
      <c r="C7" s="39">
        <v>0</v>
      </c>
      <c r="D7" s="39" t="s">
        <v>497</v>
      </c>
    </row>
    <row r="8" spans="1:5">
      <c r="A8" s="41" t="s">
        <v>505</v>
      </c>
      <c r="B8" s="41" t="s">
        <v>143</v>
      </c>
      <c r="C8" s="39">
        <v>1</v>
      </c>
      <c r="D8" s="39" t="s">
        <v>497</v>
      </c>
    </row>
    <row r="9" spans="1:5">
      <c r="A9" s="41" t="s">
        <v>499</v>
      </c>
      <c r="B9" s="41" t="s">
        <v>161</v>
      </c>
      <c r="C9" s="39">
        <v>1</v>
      </c>
      <c r="D9" s="39" t="s">
        <v>497</v>
      </c>
    </row>
    <row r="10" spans="1:5">
      <c r="A10" s="44" t="s">
        <v>506</v>
      </c>
      <c r="B10" s="41" t="s">
        <v>161</v>
      </c>
      <c r="C10" s="39">
        <v>1</v>
      </c>
      <c r="D10" s="39" t="s">
        <v>497</v>
      </c>
    </row>
    <row r="11" spans="1:5">
      <c r="A11" s="41" t="s">
        <v>507</v>
      </c>
      <c r="B11" s="41" t="s">
        <v>162</v>
      </c>
      <c r="C11" s="39">
        <v>1</v>
      </c>
      <c r="D11" s="39" t="s">
        <v>497</v>
      </c>
    </row>
    <row r="12" spans="1:5">
      <c r="A12" s="44" t="s">
        <v>508</v>
      </c>
      <c r="B12" s="43" t="s">
        <v>163</v>
      </c>
      <c r="C12" s="39">
        <v>1</v>
      </c>
      <c r="D12" s="39" t="s">
        <v>497</v>
      </c>
    </row>
    <row r="13" spans="1:5">
      <c r="A13" s="44" t="s">
        <v>509</v>
      </c>
      <c r="B13" s="41" t="s">
        <v>145</v>
      </c>
      <c r="C13" s="39">
        <v>1</v>
      </c>
      <c r="D13" s="39" t="s">
        <v>497</v>
      </c>
    </row>
    <row r="14" spans="1:5">
      <c r="A14" s="45" t="s">
        <v>510</v>
      </c>
      <c r="B14" s="45" t="s">
        <v>163</v>
      </c>
      <c r="C14" s="39">
        <v>1</v>
      </c>
      <c r="D14" s="39" t="s">
        <v>497</v>
      </c>
    </row>
    <row r="15" spans="1:5">
      <c r="A15" s="45" t="s">
        <v>511</v>
      </c>
      <c r="B15" s="45" t="s">
        <v>163</v>
      </c>
      <c r="C15" s="39">
        <v>1</v>
      </c>
      <c r="D15" s="39" t="s">
        <v>497</v>
      </c>
    </row>
    <row r="16" spans="1:5">
      <c r="A16" s="43" t="s">
        <v>514</v>
      </c>
      <c r="B16" s="43" t="s">
        <v>513</v>
      </c>
      <c r="C16" s="39">
        <v>1</v>
      </c>
      <c r="D16" s="39" t="s">
        <v>497</v>
      </c>
    </row>
    <row r="17" spans="1:4">
      <c r="A17" t="s">
        <v>516</v>
      </c>
      <c r="B17" s="46" t="s">
        <v>515</v>
      </c>
      <c r="C17" s="39">
        <v>1</v>
      </c>
      <c r="D17" s="39" t="s">
        <v>497</v>
      </c>
    </row>
    <row r="18" spans="1:4">
      <c r="A18" t="s">
        <v>517</v>
      </c>
      <c r="B18" s="43" t="s">
        <v>515</v>
      </c>
      <c r="C18" s="39">
        <v>1</v>
      </c>
      <c r="D18" s="39" t="s">
        <v>497</v>
      </c>
    </row>
    <row r="19" spans="1:4">
      <c r="A19" s="47"/>
      <c r="B19" s="47"/>
      <c r="C19" s="48"/>
      <c r="D19" s="39"/>
    </row>
    <row r="20" spans="1:4">
      <c r="A20" s="43"/>
      <c r="B20" s="43"/>
      <c r="C20" s="48"/>
      <c r="D20" s="39"/>
    </row>
    <row r="21" spans="1:4">
      <c r="A21" s="45"/>
      <c r="B21" s="49"/>
      <c r="C21" s="48"/>
      <c r="D21" s="39"/>
    </row>
    <row r="22" spans="1:4">
      <c r="A22"/>
      <c r="B22" s="49"/>
      <c r="C22" s="48"/>
      <c r="D22" s="39"/>
    </row>
    <row r="23" spans="1:4">
      <c r="A23" s="43"/>
      <c r="B23" s="49"/>
      <c r="C23" s="48"/>
      <c r="D23" s="39"/>
    </row>
    <row r="24" spans="1:4">
      <c r="A24" s="41"/>
      <c r="B24" s="41"/>
      <c r="C24" s="48"/>
      <c r="D24" s="39"/>
    </row>
    <row r="25" spans="1:4">
      <c r="A25" s="41"/>
      <c r="B25" s="49"/>
      <c r="C25" s="48"/>
      <c r="D25" s="39"/>
    </row>
    <row r="26" spans="1:4">
      <c r="A26" s="44"/>
      <c r="B26" s="49"/>
      <c r="C26" s="48"/>
      <c r="D26" s="39"/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5" workbookViewId="0">
      <selection activeCell="A27" sqref="A27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25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1485</v>
      </c>
      <c r="F6">
        <v>1421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364</v>
      </c>
      <c r="F7">
        <v>954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5487</v>
      </c>
      <c r="F8">
        <v>4811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87</v>
      </c>
      <c r="F9">
        <v>452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7423</v>
      </c>
      <c r="F10">
        <v>7638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833</v>
      </c>
      <c r="F11">
        <v>528</v>
      </c>
    </row>
    <row r="12" spans="1:6">
      <c r="A12" t="s">
        <v>384</v>
      </c>
      <c r="B12" t="s">
        <v>98</v>
      </c>
      <c r="C12" t="s">
        <v>98</v>
      </c>
      <c r="D12" t="s">
        <v>80</v>
      </c>
      <c r="E12">
        <v>175</v>
      </c>
      <c r="F12">
        <v>175</v>
      </c>
    </row>
    <row r="13" spans="1:6">
      <c r="A13" t="s">
        <v>385</v>
      </c>
      <c r="B13" t="s">
        <v>113</v>
      </c>
      <c r="C13" t="s">
        <v>113</v>
      </c>
      <c r="D13" t="s">
        <v>80</v>
      </c>
      <c r="F13">
        <v>733</v>
      </c>
    </row>
    <row r="14" spans="1:6">
      <c r="A14" t="s">
        <v>386</v>
      </c>
      <c r="D14" t="s">
        <v>80</v>
      </c>
      <c r="E14">
        <v>8431</v>
      </c>
      <c r="F14">
        <v>9074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165</v>
      </c>
      <c r="C16" t="s">
        <v>165</v>
      </c>
      <c r="D16" t="s">
        <v>141</v>
      </c>
    </row>
    <row r="17" spans="1:6">
      <c r="A17" t="s">
        <v>389</v>
      </c>
      <c r="B17" t="s">
        <v>390</v>
      </c>
      <c r="C17" t="s">
        <v>147</v>
      </c>
      <c r="D17" t="s">
        <v>141</v>
      </c>
      <c r="E17">
        <v>552</v>
      </c>
      <c r="F17">
        <v>582</v>
      </c>
    </row>
    <row r="18" spans="1:6">
      <c r="A18" t="s">
        <v>391</v>
      </c>
      <c r="B18" t="s">
        <v>392</v>
      </c>
      <c r="C18" t="s">
        <v>171</v>
      </c>
      <c r="D18" t="s">
        <v>165</v>
      </c>
      <c r="E18">
        <v>1447</v>
      </c>
    </row>
    <row r="19" spans="1:6">
      <c r="A19" t="s">
        <v>393</v>
      </c>
      <c r="B19" t="s">
        <v>393</v>
      </c>
      <c r="C19" t="s">
        <v>163</v>
      </c>
      <c r="D19" t="s">
        <v>141</v>
      </c>
      <c r="E19">
        <v>996</v>
      </c>
      <c r="F19">
        <v>1107</v>
      </c>
    </row>
    <row r="20" spans="1:6">
      <c r="A20" t="s">
        <v>394</v>
      </c>
      <c r="B20" t="s">
        <v>395</v>
      </c>
      <c r="C20" t="s">
        <v>161</v>
      </c>
      <c r="D20" t="s">
        <v>141</v>
      </c>
      <c r="E20">
        <v>343</v>
      </c>
      <c r="F20">
        <v>583</v>
      </c>
    </row>
    <row r="21" spans="1:6">
      <c r="A21" t="s">
        <v>396</v>
      </c>
      <c r="B21" t="s">
        <v>172</v>
      </c>
      <c r="C21" t="s">
        <v>172</v>
      </c>
      <c r="D21" t="s">
        <v>141</v>
      </c>
      <c r="E21">
        <v>3374</v>
      </c>
      <c r="F21">
        <v>3614</v>
      </c>
    </row>
    <row r="22" spans="1:6">
      <c r="A22" t="s">
        <v>397</v>
      </c>
      <c r="B22" t="s">
        <v>395</v>
      </c>
      <c r="C22" t="s">
        <v>161</v>
      </c>
      <c r="D22" t="s">
        <v>141</v>
      </c>
      <c r="E22">
        <v>58</v>
      </c>
    </row>
    <row r="23" spans="1:6">
      <c r="A23" t="s">
        <v>398</v>
      </c>
      <c r="B23" t="s">
        <v>170</v>
      </c>
      <c r="C23" t="s">
        <v>170</v>
      </c>
      <c r="D23" t="s">
        <v>141</v>
      </c>
      <c r="E23">
        <v>52</v>
      </c>
      <c r="F23">
        <v>50</v>
      </c>
    </row>
    <row r="24" spans="1:6">
      <c r="A24" t="s">
        <v>399</v>
      </c>
      <c r="B24" t="s">
        <v>101</v>
      </c>
      <c r="C24" t="s">
        <v>101</v>
      </c>
      <c r="D24" t="s">
        <v>80</v>
      </c>
      <c r="E24">
        <v>40</v>
      </c>
      <c r="F24">
        <v>375</v>
      </c>
    </row>
    <row r="25" spans="1:6">
      <c r="A25" t="s">
        <v>400</v>
      </c>
      <c r="B25" t="s">
        <v>180</v>
      </c>
      <c r="C25" t="s">
        <v>180</v>
      </c>
      <c r="D25" t="s">
        <v>141</v>
      </c>
      <c r="E25">
        <v>947</v>
      </c>
      <c r="F25">
        <v>707</v>
      </c>
    </row>
    <row r="26" spans="1:6">
      <c r="A26" t="s">
        <v>401</v>
      </c>
      <c r="B26" t="s">
        <v>14</v>
      </c>
      <c r="C26" t="s">
        <v>14</v>
      </c>
      <c r="D26" t="s">
        <v>141</v>
      </c>
      <c r="E26">
        <v>7809</v>
      </c>
      <c r="F26">
        <v>7018</v>
      </c>
    </row>
    <row r="27" spans="1:6">
      <c r="A27" t="s">
        <v>402</v>
      </c>
      <c r="D27" t="s">
        <v>141</v>
      </c>
      <c r="F27">
        <v>222</v>
      </c>
    </row>
    <row r="28" spans="1:6">
      <c r="A28" t="s">
        <v>403</v>
      </c>
      <c r="B28" t="s">
        <v>172</v>
      </c>
      <c r="C28" t="s">
        <v>172</v>
      </c>
      <c r="D28" t="s">
        <v>165</v>
      </c>
      <c r="E28">
        <v>429</v>
      </c>
    </row>
    <row r="29" spans="1:6">
      <c r="A29" t="s">
        <v>404</v>
      </c>
      <c r="B29" t="s">
        <v>170</v>
      </c>
      <c r="C29" t="s">
        <v>170</v>
      </c>
      <c r="D29" t="s">
        <v>165</v>
      </c>
      <c r="E29">
        <v>62</v>
      </c>
      <c r="F29">
        <v>114</v>
      </c>
    </row>
    <row r="30" spans="1:6">
      <c r="A30" t="s">
        <v>405</v>
      </c>
      <c r="B30" t="s">
        <v>164</v>
      </c>
      <c r="C30" t="s">
        <v>164</v>
      </c>
      <c r="D30" t="s">
        <v>165</v>
      </c>
      <c r="E30">
        <v>8300</v>
      </c>
      <c r="F30">
        <v>7354</v>
      </c>
    </row>
    <row r="31" spans="1:6">
      <c r="A31" t="s">
        <v>406</v>
      </c>
      <c r="B31" t="s">
        <v>180</v>
      </c>
      <c r="C31" t="s">
        <v>180</v>
      </c>
      <c r="D31" t="s">
        <v>165</v>
      </c>
    </row>
    <row r="32" spans="1:6">
      <c r="A32" t="s">
        <v>407</v>
      </c>
      <c r="B32" t="s">
        <v>181</v>
      </c>
      <c r="C32" t="s">
        <v>181</v>
      </c>
      <c r="D32" t="s">
        <v>181</v>
      </c>
    </row>
    <row r="33" spans="1:6">
      <c r="A33" t="s">
        <v>408</v>
      </c>
      <c r="B33" t="s">
        <v>183</v>
      </c>
      <c r="C33" t="s">
        <v>183</v>
      </c>
      <c r="D33" t="s">
        <v>181</v>
      </c>
    </row>
    <row r="34" spans="1:6">
      <c r="A34" t="s">
        <v>409</v>
      </c>
      <c r="D34" t="s">
        <v>181</v>
      </c>
    </row>
    <row r="35" spans="1:6">
      <c r="A35" t="s">
        <v>410</v>
      </c>
      <c r="D35" t="s">
        <v>181</v>
      </c>
    </row>
    <row r="36" spans="1:6">
      <c r="A36" t="s">
        <v>411</v>
      </c>
      <c r="D36" t="s">
        <v>181</v>
      </c>
    </row>
    <row r="37" spans="1:6">
      <c r="A37" t="s">
        <v>412</v>
      </c>
      <c r="D37" t="s">
        <v>181</v>
      </c>
    </row>
    <row r="38" spans="1:6">
      <c r="A38" t="s">
        <v>413</v>
      </c>
      <c r="D38" t="s">
        <v>181</v>
      </c>
      <c r="E38">
        <v>2911</v>
      </c>
      <c r="F38">
        <v>2911</v>
      </c>
    </row>
    <row r="39" spans="1:6">
      <c r="A39" t="s">
        <v>414</v>
      </c>
      <c r="D39" t="s">
        <v>181</v>
      </c>
    </row>
    <row r="40" spans="1:6">
      <c r="A40" t="s">
        <v>415</v>
      </c>
      <c r="D40" t="s">
        <v>181</v>
      </c>
      <c r="E40">
        <v>702</v>
      </c>
    </row>
    <row r="41" spans="1:6">
      <c r="A41" t="s">
        <v>416</v>
      </c>
      <c r="B41" t="s">
        <v>182</v>
      </c>
      <c r="C41" t="s">
        <v>182</v>
      </c>
      <c r="D41" t="s">
        <v>181</v>
      </c>
      <c r="E41">
        <v>25200</v>
      </c>
      <c r="F41">
        <v>24390</v>
      </c>
    </row>
    <row r="42" spans="1:6">
      <c r="A42" t="s">
        <v>417</v>
      </c>
      <c r="B42" t="s">
        <v>187</v>
      </c>
      <c r="C42" t="s">
        <v>187</v>
      </c>
      <c r="D42" t="s">
        <v>181</v>
      </c>
      <c r="E42">
        <v>-28682</v>
      </c>
      <c r="F42">
        <v>-25581</v>
      </c>
    </row>
    <row r="43" spans="1:6">
      <c r="A43" t="s">
        <v>418</v>
      </c>
      <c r="B43" t="s">
        <v>195</v>
      </c>
      <c r="C43" t="s">
        <v>195</v>
      </c>
      <c r="D43" t="s">
        <v>181</v>
      </c>
      <c r="E43">
        <v>131</v>
      </c>
      <c r="F43">
        <v>1720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/>
  </sheetViews>
  <sheetFormatPr defaultRowHeight="12.75"/>
  <cols>
    <col min="1" max="4" width="25.7109375" customWidth="1"/>
  </cols>
  <sheetData>
    <row r="2" spans="1:6">
      <c r="E2">
        <v>31</v>
      </c>
      <c r="F2">
        <v>25</v>
      </c>
    </row>
    <row r="3" spans="1:6">
      <c r="E3">
        <v>2018</v>
      </c>
      <c r="F3">
        <v>2017</v>
      </c>
    </row>
    <row r="4" spans="1:6">
      <c r="A4" t="s">
        <v>419</v>
      </c>
      <c r="B4" t="s">
        <v>420</v>
      </c>
      <c r="C4" t="s">
        <v>26</v>
      </c>
      <c r="D4" t="s">
        <v>421</v>
      </c>
      <c r="E4">
        <v>9800</v>
      </c>
      <c r="F4">
        <v>16267</v>
      </c>
    </row>
    <row r="5" spans="1:6">
      <c r="A5" t="s">
        <v>422</v>
      </c>
      <c r="B5" t="s">
        <v>27</v>
      </c>
      <c r="C5" t="s">
        <v>27</v>
      </c>
      <c r="D5" t="s">
        <v>421</v>
      </c>
      <c r="E5">
        <v>7064</v>
      </c>
      <c r="F5">
        <v>11716</v>
      </c>
    </row>
    <row r="6" spans="1:6">
      <c r="A6" t="s">
        <v>423</v>
      </c>
      <c r="B6" t="s">
        <v>424</v>
      </c>
      <c r="C6" t="s">
        <v>32</v>
      </c>
      <c r="D6" t="s">
        <v>421</v>
      </c>
      <c r="E6">
        <v>2736</v>
      </c>
      <c r="F6">
        <v>4551</v>
      </c>
    </row>
    <row r="7" spans="1:6">
      <c r="A7" t="s">
        <v>425</v>
      </c>
      <c r="B7" t="s">
        <v>58</v>
      </c>
      <c r="C7" t="s">
        <v>58</v>
      </c>
      <c r="D7" t="s">
        <v>421</v>
      </c>
    </row>
    <row r="8" spans="1:6">
      <c r="A8" t="s">
        <v>426</v>
      </c>
      <c r="D8" t="s">
        <v>421</v>
      </c>
      <c r="E8">
        <v>1794</v>
      </c>
      <c r="F8">
        <v>2254</v>
      </c>
    </row>
    <row r="9" spans="1:6">
      <c r="A9" t="s">
        <v>427</v>
      </c>
      <c r="B9" t="s">
        <v>36</v>
      </c>
      <c r="C9" t="s">
        <v>36</v>
      </c>
      <c r="D9" t="s">
        <v>421</v>
      </c>
      <c r="E9">
        <v>4076</v>
      </c>
      <c r="F9">
        <v>4641</v>
      </c>
    </row>
    <row r="10" spans="1:6">
      <c r="A10" t="s">
        <v>428</v>
      </c>
      <c r="B10" t="s">
        <v>45</v>
      </c>
      <c r="C10" t="s">
        <v>45</v>
      </c>
      <c r="D10" t="s">
        <v>421</v>
      </c>
      <c r="E10">
        <v>5870</v>
      </c>
      <c r="F10">
        <v>6895</v>
      </c>
    </row>
    <row r="11" spans="1:6">
      <c r="A11" t="s">
        <v>429</v>
      </c>
      <c r="B11" t="s">
        <v>430</v>
      </c>
      <c r="C11" t="s">
        <v>46</v>
      </c>
      <c r="D11" t="s">
        <v>421</v>
      </c>
      <c r="E11">
        <v>-3134</v>
      </c>
      <c r="F11">
        <v>-2344</v>
      </c>
    </row>
    <row r="12" spans="1:6">
      <c r="A12" t="s">
        <v>431</v>
      </c>
      <c r="D12" t="s">
        <v>421</v>
      </c>
      <c r="E12">
        <v>172</v>
      </c>
      <c r="F12">
        <v>131</v>
      </c>
    </row>
    <row r="13" spans="1:6">
      <c r="A13" t="s">
        <v>432</v>
      </c>
      <c r="B13" t="s">
        <v>433</v>
      </c>
      <c r="C13" t="s">
        <v>47</v>
      </c>
      <c r="D13" t="s">
        <v>421</v>
      </c>
      <c r="E13">
        <v>324</v>
      </c>
      <c r="F13">
        <v>802</v>
      </c>
    </row>
    <row r="14" spans="1:6">
      <c r="A14" t="s">
        <v>434</v>
      </c>
      <c r="B14" t="s">
        <v>51</v>
      </c>
      <c r="C14" t="s">
        <v>51</v>
      </c>
      <c r="D14" t="s">
        <v>421</v>
      </c>
    </row>
    <row r="15" spans="1:6">
      <c r="A15" t="s">
        <v>435</v>
      </c>
      <c r="B15" t="s">
        <v>54</v>
      </c>
      <c r="C15" t="s">
        <v>54</v>
      </c>
      <c r="D15" t="s">
        <v>421</v>
      </c>
      <c r="E15">
        <v>-461</v>
      </c>
      <c r="F15">
        <v>-111</v>
      </c>
    </row>
    <row r="16" spans="1:6">
      <c r="A16" t="s">
        <v>436</v>
      </c>
      <c r="D16" t="s">
        <v>421</v>
      </c>
      <c r="F16">
        <v>-22</v>
      </c>
    </row>
    <row r="17" spans="1:6">
      <c r="A17" t="s">
        <v>437</v>
      </c>
      <c r="B17" t="s">
        <v>54</v>
      </c>
      <c r="C17" t="s">
        <v>54</v>
      </c>
      <c r="D17" t="s">
        <v>421</v>
      </c>
      <c r="E17">
        <v>-461</v>
      </c>
      <c r="F17">
        <v>-133</v>
      </c>
    </row>
    <row r="18" spans="1:6">
      <c r="A18" t="s">
        <v>438</v>
      </c>
      <c r="B18" t="s">
        <v>439</v>
      </c>
      <c r="C18" t="s">
        <v>61</v>
      </c>
      <c r="D18" t="s">
        <v>421</v>
      </c>
      <c r="E18">
        <v>-3099</v>
      </c>
      <c r="F18">
        <v>-1544</v>
      </c>
    </row>
    <row r="19" spans="1:6">
      <c r="A19" t="s">
        <v>440</v>
      </c>
      <c r="B19" t="s">
        <v>62</v>
      </c>
      <c r="C19" t="s">
        <v>62</v>
      </c>
      <c r="D19" t="s">
        <v>421</v>
      </c>
      <c r="E19">
        <v>2</v>
      </c>
      <c r="F19">
        <v>2</v>
      </c>
    </row>
    <row r="20" spans="1:6">
      <c r="A20" t="s">
        <v>441</v>
      </c>
      <c r="B20" t="s">
        <v>66</v>
      </c>
      <c r="C20" t="s">
        <v>66</v>
      </c>
      <c r="D20" t="s">
        <v>421</v>
      </c>
      <c r="E20">
        <v>-3101</v>
      </c>
      <c r="F20">
        <v>-1546</v>
      </c>
    </row>
    <row r="21" spans="1:6">
      <c r="A21" t="s">
        <v>442</v>
      </c>
      <c r="D21" t="s">
        <v>421</v>
      </c>
      <c r="E21">
        <v>-557</v>
      </c>
    </row>
    <row r="22" spans="1:6">
      <c r="A22" t="s">
        <v>443</v>
      </c>
      <c r="D22" t="s">
        <v>421</v>
      </c>
      <c r="E22">
        <v>-3658</v>
      </c>
      <c r="F22">
        <v>-1546</v>
      </c>
    </row>
    <row r="23" spans="1:6">
      <c r="A23" t="s">
        <v>444</v>
      </c>
      <c r="D23" t="s">
        <v>421</v>
      </c>
      <c r="E23">
        <v>-38</v>
      </c>
      <c r="F23">
        <v>-16</v>
      </c>
    </row>
    <row r="24" spans="1:6">
      <c r="A24" t="s">
        <v>445</v>
      </c>
      <c r="D24" t="s">
        <v>421</v>
      </c>
      <c r="E24">
        <v>-38</v>
      </c>
      <c r="F24">
        <v>-16</v>
      </c>
    </row>
    <row r="25" spans="1:6">
      <c r="A25" t="s">
        <v>446</v>
      </c>
      <c r="D25" t="s">
        <v>421</v>
      </c>
    </row>
    <row r="26" spans="1:6">
      <c r="A26" t="s">
        <v>447</v>
      </c>
      <c r="D26" t="s">
        <v>421</v>
      </c>
      <c r="E26">
        <v>9738</v>
      </c>
      <c r="F26">
        <v>9550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25</v>
      </c>
    </row>
    <row r="2" spans="1:6">
      <c r="E2">
        <v>2018</v>
      </c>
      <c r="F2">
        <v>2017</v>
      </c>
    </row>
    <row r="3" spans="1:6">
      <c r="A3" t="s">
        <v>448</v>
      </c>
      <c r="B3" t="s">
        <v>231</v>
      </c>
      <c r="C3" t="s">
        <v>231</v>
      </c>
      <c r="D3" t="s">
        <v>449</v>
      </c>
    </row>
    <row r="4" spans="1:6">
      <c r="A4" t="s">
        <v>441</v>
      </c>
      <c r="B4" t="s">
        <v>232</v>
      </c>
      <c r="C4" t="s">
        <v>232</v>
      </c>
      <c r="D4" t="s">
        <v>449</v>
      </c>
      <c r="E4">
        <v>-3101</v>
      </c>
      <c r="F4">
        <v>-1546</v>
      </c>
    </row>
    <row r="5" spans="1:6">
      <c r="A5" t="s">
        <v>450</v>
      </c>
    </row>
    <row r="6" spans="1:6">
      <c r="A6" t="s">
        <v>451</v>
      </c>
      <c r="B6" t="s">
        <v>236</v>
      </c>
      <c r="C6" t="s">
        <v>236</v>
      </c>
      <c r="D6" t="s">
        <v>449</v>
      </c>
      <c r="E6">
        <v>1116</v>
      </c>
      <c r="F6">
        <v>827</v>
      </c>
    </row>
    <row r="7" spans="1:6">
      <c r="A7" t="s">
        <v>452</v>
      </c>
      <c r="B7" t="s">
        <v>248</v>
      </c>
      <c r="C7" t="s">
        <v>248</v>
      </c>
      <c r="D7" t="s">
        <v>449</v>
      </c>
      <c r="E7">
        <v>251</v>
      </c>
      <c r="F7">
        <v>286</v>
      </c>
    </row>
    <row r="8" spans="1:6">
      <c r="A8" t="s">
        <v>453</v>
      </c>
      <c r="B8" t="s">
        <v>240</v>
      </c>
      <c r="C8" t="s">
        <v>240</v>
      </c>
      <c r="D8" t="s">
        <v>449</v>
      </c>
      <c r="E8">
        <v>127</v>
      </c>
      <c r="F8">
        <v>30</v>
      </c>
    </row>
    <row r="9" spans="1:6">
      <c r="A9" t="s">
        <v>454</v>
      </c>
      <c r="E9">
        <v>-172</v>
      </c>
      <c r="F9">
        <v>-131</v>
      </c>
    </row>
    <row r="10" spans="1:6">
      <c r="A10" t="s">
        <v>455</v>
      </c>
      <c r="E10">
        <v>-16</v>
      </c>
    </row>
    <row r="11" spans="1:6">
      <c r="A11" t="s">
        <v>456</v>
      </c>
      <c r="B11" t="s">
        <v>289</v>
      </c>
      <c r="C11" t="s">
        <v>289</v>
      </c>
      <c r="F11">
        <v>-334</v>
      </c>
    </row>
    <row r="12" spans="1:6">
      <c r="A12" t="s">
        <v>457</v>
      </c>
      <c r="B12" t="s">
        <v>266</v>
      </c>
      <c r="C12" t="s">
        <v>266</v>
      </c>
      <c r="D12" t="s">
        <v>449</v>
      </c>
      <c r="F12">
        <v>-167</v>
      </c>
    </row>
    <row r="13" spans="1:6">
      <c r="A13" t="s">
        <v>432</v>
      </c>
      <c r="E13">
        <v>-324</v>
      </c>
      <c r="F13">
        <v>-802</v>
      </c>
    </row>
    <row r="14" spans="1:6">
      <c r="A14" t="s">
        <v>458</v>
      </c>
      <c r="E14">
        <v>98</v>
      </c>
    </row>
    <row r="15" spans="1:6">
      <c r="A15" t="s">
        <v>459</v>
      </c>
      <c r="E15">
        <v>487</v>
      </c>
      <c r="F15">
        <v>-110</v>
      </c>
    </row>
    <row r="16" spans="1:6">
      <c r="A16" t="s">
        <v>460</v>
      </c>
      <c r="B16" t="s">
        <v>251</v>
      </c>
      <c r="C16" t="s">
        <v>251</v>
      </c>
      <c r="D16" t="s">
        <v>449</v>
      </c>
    </row>
    <row r="17" spans="1:6">
      <c r="A17" t="s">
        <v>461</v>
      </c>
      <c r="B17" t="s">
        <v>265</v>
      </c>
      <c r="C17" t="s">
        <v>265</v>
      </c>
      <c r="D17" t="s">
        <v>449</v>
      </c>
      <c r="E17">
        <v>590</v>
      </c>
      <c r="F17">
        <v>1175</v>
      </c>
    </row>
    <row r="18" spans="1:6">
      <c r="A18" t="s">
        <v>462</v>
      </c>
      <c r="B18" t="s">
        <v>261</v>
      </c>
      <c r="C18" t="s">
        <v>261</v>
      </c>
      <c r="D18" t="s">
        <v>449</v>
      </c>
      <c r="E18">
        <v>-676</v>
      </c>
      <c r="F18">
        <v>883</v>
      </c>
    </row>
    <row r="19" spans="1:6">
      <c r="A19" t="s">
        <v>380</v>
      </c>
      <c r="B19" t="s">
        <v>264</v>
      </c>
      <c r="C19" t="s">
        <v>264</v>
      </c>
      <c r="D19" t="s">
        <v>449</v>
      </c>
      <c r="E19">
        <v>365</v>
      </c>
      <c r="F19">
        <v>-134</v>
      </c>
    </row>
    <row r="20" spans="1:6">
      <c r="A20" t="s">
        <v>393</v>
      </c>
      <c r="B20" t="s">
        <v>275</v>
      </c>
      <c r="C20" t="s">
        <v>275</v>
      </c>
      <c r="D20" t="s">
        <v>449</v>
      </c>
      <c r="E20">
        <v>-111</v>
      </c>
      <c r="F20">
        <v>-817</v>
      </c>
    </row>
    <row r="21" spans="1:6">
      <c r="A21" t="s">
        <v>394</v>
      </c>
      <c r="B21" t="s">
        <v>277</v>
      </c>
      <c r="C21" t="s">
        <v>277</v>
      </c>
      <c r="D21" t="s">
        <v>449</v>
      </c>
      <c r="E21">
        <v>-240</v>
      </c>
      <c r="F21">
        <v>-64</v>
      </c>
    </row>
    <row r="22" spans="1:6">
      <c r="A22" t="s">
        <v>396</v>
      </c>
      <c r="B22" t="s">
        <v>269</v>
      </c>
      <c r="C22" t="s">
        <v>269</v>
      </c>
      <c r="D22" t="s">
        <v>449</v>
      </c>
      <c r="E22">
        <v>-240</v>
      </c>
      <c r="F22">
        <v>810</v>
      </c>
    </row>
    <row r="23" spans="1:6">
      <c r="A23" t="s">
        <v>400</v>
      </c>
      <c r="B23" t="s">
        <v>277</v>
      </c>
      <c r="C23" t="s">
        <v>277</v>
      </c>
      <c r="D23" t="s">
        <v>449</v>
      </c>
      <c r="E23">
        <v>229</v>
      </c>
      <c r="F23">
        <v>38</v>
      </c>
    </row>
    <row r="24" spans="1:6">
      <c r="A24" t="s">
        <v>463</v>
      </c>
      <c r="B24" t="s">
        <v>285</v>
      </c>
      <c r="C24" t="s">
        <v>285</v>
      </c>
      <c r="D24" t="s">
        <v>449</v>
      </c>
      <c r="E24">
        <v>-1617</v>
      </c>
      <c r="F24">
        <v>-56</v>
      </c>
    </row>
    <row r="25" spans="1:6">
      <c r="A25" t="s">
        <v>464</v>
      </c>
      <c r="B25" t="s">
        <v>286</v>
      </c>
      <c r="C25" t="s">
        <v>286</v>
      </c>
      <c r="D25" t="s">
        <v>465</v>
      </c>
    </row>
    <row r="26" spans="1:6">
      <c r="A26" t="s">
        <v>466</v>
      </c>
      <c r="B26" t="s">
        <v>287</v>
      </c>
      <c r="C26" t="s">
        <v>287</v>
      </c>
      <c r="D26" t="s">
        <v>465</v>
      </c>
      <c r="E26">
        <v>-688</v>
      </c>
      <c r="F26">
        <v>-41</v>
      </c>
    </row>
    <row r="27" spans="1:6">
      <c r="A27" t="s">
        <v>467</v>
      </c>
      <c r="D27" t="s">
        <v>465</v>
      </c>
      <c r="F27">
        <v>1225</v>
      </c>
    </row>
    <row r="28" spans="1:6">
      <c r="A28" t="s">
        <v>468</v>
      </c>
      <c r="D28" t="s">
        <v>465</v>
      </c>
      <c r="F28">
        <v>-375</v>
      </c>
    </row>
    <row r="29" spans="1:6">
      <c r="A29" t="s">
        <v>469</v>
      </c>
      <c r="B29" t="s">
        <v>296</v>
      </c>
      <c r="C29" t="s">
        <v>296</v>
      </c>
      <c r="D29" t="s">
        <v>465</v>
      </c>
    </row>
    <row r="30" spans="1:6">
      <c r="D30" t="s">
        <v>465</v>
      </c>
      <c r="E30">
        <v>-688</v>
      </c>
      <c r="F30">
        <v>809</v>
      </c>
    </row>
    <row r="31" spans="1:6">
      <c r="A31" t="s">
        <v>470</v>
      </c>
      <c r="B31" t="s">
        <v>297</v>
      </c>
      <c r="C31" t="s">
        <v>297</v>
      </c>
      <c r="D31" t="s">
        <v>471</v>
      </c>
    </row>
    <row r="32" spans="1:6">
      <c r="A32" t="s">
        <v>472</v>
      </c>
      <c r="B32" t="s">
        <v>473</v>
      </c>
      <c r="C32" t="s">
        <v>473</v>
      </c>
      <c r="D32" t="s">
        <v>465</v>
      </c>
      <c r="E32">
        <v>-50</v>
      </c>
      <c r="F32">
        <v>-45</v>
      </c>
    </row>
    <row r="33" spans="1:6">
      <c r="A33" t="s">
        <v>474</v>
      </c>
      <c r="D33" t="s">
        <v>465</v>
      </c>
      <c r="E33">
        <v>-30</v>
      </c>
      <c r="F33">
        <v>-218</v>
      </c>
    </row>
    <row r="34" spans="1:6">
      <c r="A34" t="s">
        <v>475</v>
      </c>
      <c r="B34" t="s">
        <v>299</v>
      </c>
      <c r="C34" t="s">
        <v>299</v>
      </c>
      <c r="D34" t="s">
        <v>471</v>
      </c>
      <c r="E34">
        <v>1456</v>
      </c>
    </row>
    <row r="35" spans="1:6">
      <c r="A35" t="s">
        <v>476</v>
      </c>
      <c r="D35" t="s">
        <v>471</v>
      </c>
      <c r="F35">
        <v>-400</v>
      </c>
    </row>
    <row r="36" spans="1:6">
      <c r="A36" t="s">
        <v>477</v>
      </c>
      <c r="B36" t="s">
        <v>298</v>
      </c>
      <c r="C36" t="s">
        <v>298</v>
      </c>
      <c r="D36" t="s">
        <v>471</v>
      </c>
      <c r="E36">
        <v>993</v>
      </c>
    </row>
    <row r="37" spans="1:6">
      <c r="A37" t="s">
        <v>478</v>
      </c>
      <c r="B37" t="s">
        <v>311</v>
      </c>
      <c r="C37" t="s">
        <v>311</v>
      </c>
      <c r="D37" t="s">
        <v>471</v>
      </c>
      <c r="E37">
        <v>2369</v>
      </c>
      <c r="F37">
        <v>-663</v>
      </c>
    </row>
    <row r="38" spans="1:6">
      <c r="A38" t="s">
        <v>479</v>
      </c>
      <c r="B38" t="s">
        <v>314</v>
      </c>
      <c r="C38" t="s">
        <v>314</v>
      </c>
      <c r="D38" t="s">
        <v>471</v>
      </c>
      <c r="E38">
        <v>64</v>
      </c>
      <c r="F38">
        <v>90</v>
      </c>
    </row>
    <row r="39" spans="1:6">
      <c r="A39" t="s">
        <v>480</v>
      </c>
      <c r="B39" t="s">
        <v>481</v>
      </c>
      <c r="C39" t="s">
        <v>315</v>
      </c>
      <c r="D39" t="s">
        <v>471</v>
      </c>
      <c r="E39">
        <v>1421</v>
      </c>
      <c r="F39">
        <v>1331</v>
      </c>
    </row>
    <row r="40" spans="1:6">
      <c r="A40" t="s">
        <v>482</v>
      </c>
      <c r="B40" t="s">
        <v>314</v>
      </c>
      <c r="C40" t="s">
        <v>314</v>
      </c>
      <c r="D40" t="s">
        <v>471</v>
      </c>
      <c r="E40">
        <v>1485</v>
      </c>
      <c r="F40">
        <v>1421</v>
      </c>
    </row>
    <row r="41" spans="1:6">
      <c r="A41" t="s">
        <v>483</v>
      </c>
      <c r="D41" t="s">
        <v>471</v>
      </c>
    </row>
    <row r="42" spans="1:6">
      <c r="A42" t="s">
        <v>484</v>
      </c>
      <c r="B42" t="s">
        <v>485</v>
      </c>
      <c r="C42" t="s">
        <v>247</v>
      </c>
      <c r="D42" t="s">
        <v>449</v>
      </c>
      <c r="E42">
        <v>2</v>
      </c>
      <c r="F42">
        <v>2</v>
      </c>
    </row>
    <row r="43" spans="1:6">
      <c r="A43" t="s">
        <v>486</v>
      </c>
      <c r="D43" t="s">
        <v>471</v>
      </c>
      <c r="E43">
        <v>282</v>
      </c>
      <c r="F43">
        <v>77</v>
      </c>
    </row>
    <row r="44" spans="1:6">
      <c r="A44" t="s">
        <v>487</v>
      </c>
      <c r="D44" t="s">
        <v>471</v>
      </c>
    </row>
    <row r="45" spans="1:6">
      <c r="A45" t="s">
        <v>488</v>
      </c>
      <c r="B45" t="s">
        <v>241</v>
      </c>
      <c r="C45" t="s">
        <v>241</v>
      </c>
      <c r="D45" t="s">
        <v>449</v>
      </c>
      <c r="E45">
        <v>54</v>
      </c>
    </row>
    <row r="46" spans="1:6">
      <c r="A46" t="s">
        <v>489</v>
      </c>
      <c r="D46" t="s">
        <v>471</v>
      </c>
      <c r="E46">
        <v>281</v>
      </c>
    </row>
    <row r="47" spans="1:6">
      <c r="A47" t="s">
        <v>490</v>
      </c>
      <c r="B47" t="s">
        <v>473</v>
      </c>
      <c r="C47" t="s">
        <v>473</v>
      </c>
      <c r="D47" t="s">
        <v>471</v>
      </c>
      <c r="E47">
        <v>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257D73-E16D-415A-887B-562D06171E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1C8626-4592-4631-9C92-426E677247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72EFA-3BA0-4F08-94DA-2387F1355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2021-11-08T05:35:00Z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