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92" i="1" l="1"/>
  <c r="F92" i="1"/>
  <c r="G432" i="1"/>
  <c r="G433" i="1" s="1"/>
  <c r="F432" i="1"/>
  <c r="F433" i="1" s="1"/>
  <c r="G417" i="1"/>
  <c r="G418" i="1" s="1"/>
  <c r="F417" i="1"/>
  <c r="F418" i="1" s="1"/>
  <c r="G409" i="1"/>
  <c r="G410" i="1" s="1"/>
  <c r="F409" i="1"/>
  <c r="F410" i="1" s="1"/>
  <c r="G397" i="1"/>
  <c r="F397" i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J369" i="1"/>
  <c r="I369" i="1"/>
  <c r="H369" i="1"/>
  <c r="N368" i="1"/>
  <c r="K368" i="1"/>
  <c r="J368" i="1"/>
  <c r="F368" i="1"/>
  <c r="M366" i="1"/>
  <c r="L366" i="1"/>
  <c r="H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F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L12" i="1"/>
  <c r="K12" i="1"/>
  <c r="K366" i="1" s="1"/>
  <c r="J12" i="1"/>
  <c r="I12" i="1"/>
  <c r="I366" i="1" s="1"/>
  <c r="H12" i="1"/>
  <c r="O11" i="1"/>
  <c r="N11" i="1"/>
  <c r="M11" i="1"/>
  <c r="L11" i="1"/>
  <c r="K11" i="1"/>
  <c r="J11" i="1"/>
  <c r="I11" i="1"/>
  <c r="H11" i="1"/>
  <c r="G11" i="1"/>
  <c r="F11" i="1"/>
  <c r="O10" i="1"/>
  <c r="N10" i="1"/>
  <c r="N377" i="1" s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J366" i="1" l="1"/>
  <c r="H372" i="1"/>
  <c r="I372" i="1"/>
  <c r="N366" i="1"/>
  <c r="J372" i="1"/>
  <c r="G161" i="1"/>
  <c r="G8" i="1" s="1"/>
  <c r="G12" i="1" s="1"/>
  <c r="F384" i="1"/>
  <c r="F13" i="1"/>
  <c r="F14" i="1" s="1"/>
  <c r="F377" i="1"/>
  <c r="F376" i="1"/>
  <c r="F353" i="1"/>
  <c r="F355" i="1" s="1"/>
  <c r="F357" i="1" s="1"/>
  <c r="F385" i="1"/>
  <c r="F383" i="1"/>
  <c r="F382" i="1"/>
  <c r="G384" i="1"/>
  <c r="G13" i="1"/>
  <c r="G377" i="1"/>
  <c r="G383" i="1"/>
  <c r="G353" i="1"/>
  <c r="G355" i="1" s="1"/>
  <c r="G357" i="1" s="1"/>
  <c r="G385" i="1"/>
  <c r="J383" i="1"/>
  <c r="H384" i="1"/>
  <c r="K383" i="1"/>
  <c r="I384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I365" i="1"/>
  <c r="M368" i="1"/>
  <c r="I370" i="1"/>
  <c r="M372" i="1"/>
  <c r="K373" i="1"/>
  <c r="I375" i="1"/>
  <c r="O376" i="1"/>
  <c r="M377" i="1"/>
  <c r="K378" i="1"/>
  <c r="I381" i="1"/>
  <c r="O382" i="1"/>
  <c r="K384" i="1"/>
  <c r="N372" i="1"/>
  <c r="H376" i="1"/>
  <c r="L378" i="1"/>
  <c r="H382" i="1"/>
  <c r="G363" i="1"/>
  <c r="O368" i="1"/>
  <c r="O372" i="1"/>
  <c r="I376" i="1"/>
  <c r="O377" i="1"/>
  <c r="M378" i="1"/>
  <c r="I382" i="1"/>
  <c r="F44" i="1"/>
  <c r="H363" i="1"/>
  <c r="G44" i="1"/>
  <c r="I363" i="1"/>
  <c r="G366" i="1" l="1"/>
  <c r="F366" i="1"/>
  <c r="G376" i="1"/>
  <c r="G14" i="1"/>
  <c r="G382" i="1"/>
  <c r="F59" i="1"/>
  <c r="F67" i="1" s="1"/>
  <c r="F71" i="1" s="1"/>
  <c r="F378" i="1"/>
  <c r="F370" i="1"/>
  <c r="G378" i="1"/>
  <c r="G370" i="1"/>
  <c r="G59" i="1"/>
  <c r="G67" i="1" s="1"/>
  <c r="G71" i="1" s="1"/>
  <c r="G373" i="1" l="1"/>
  <c r="G83" i="1"/>
  <c r="G6" i="1"/>
  <c r="G372" i="1"/>
  <c r="F373" i="1"/>
  <c r="F83" i="1"/>
  <c r="F372" i="1"/>
  <c r="F6" i="1"/>
  <c r="F365" i="1" l="1"/>
  <c r="F371" i="1"/>
  <c r="G365" i="1"/>
  <c r="G371" i="1"/>
</calcChain>
</file>

<file path=xl/sharedStrings.xml><?xml version="1.0" encoding="utf-8"?>
<sst xmlns="http://schemas.openxmlformats.org/spreadsheetml/2006/main" count="818" uniqueCount="518">
  <si>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</si>
  <si>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</si>
  <si>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</si>
  <si>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</si>
  <si>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</si>
  <si>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</si>
  <si>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</si>
  <si>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</si>
  <si>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</si>
  <si>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</si>
  <si>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</si>
  <si>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</si>
  <si>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</si>
  <si>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</si>
  <si>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</si>
  <si>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</si>
  <si>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</si>
  <si>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</si>
  <si>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</si>
  <si>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</si>
  <si>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</si>
  <si>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</si>
  <si>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</si>
  <si>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</si>
  <si>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</si>
  <si>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</si>
  <si>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</si>
  <si>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</si>
  <si>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</si>
  <si>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</si>
  <si>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</si>
  <si>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</si>
  <si>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</si>
  <si>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</si>
  <si>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</si>
  <si>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</si>
  <si>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</si>
  <si>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</si>
  <si>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</si>
  <si>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</si>
  <si>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</si>
  <si>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</si>
  <si>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</si>
  <si>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</si>
  <si>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</si>
  <si>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</si>
  <si>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</si>
  <si>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</si>
  <si>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</si>
  <si>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</si>
  <si>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</si>
  <si>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</si>
  <si>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</si>
  <si>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</si>
  <si>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</si>
  <si>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</si>
  <si>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</si>
  <si>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</si>
  <si>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</si>
  <si>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</si>
  <si>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</si>
  <si>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</si>
  <si>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</si>
  <si>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</si>
  <si>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</si>
  <si>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</si>
  <si>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</si>
  <si>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</si>
  <si>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</si>
  <si>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</si>
  <si>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</si>
  <si>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</si>
  <si>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</si>
  <si>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</si>
  <si>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</si>
  <si>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</si>
  <si>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</si>
  <si>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</si>
  <si>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</si>
  <si>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</si>
  <si>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</si>
  <si>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</si>
  <si>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</si>
  <si>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</si>
  <si>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</si>
  <si>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</si>
  <si>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</si>
  <si>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</si>
  <si>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</si>
  <si>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</si>
  <si>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</si>
  <si>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</si>
  <si>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</si>
  <si>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</si>
  <si>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</si>
  <si>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</si>
  <si>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</si>
  <si>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</si>
  <si>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</si>
  <si>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</si>
  <si>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</si>
  <si>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</si>
  <si>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</si>
  <si>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</si>
  <si>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</si>
  <si>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</si>
  <si>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</si>
  <si>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</si>
  <si>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</si>
  <si>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</si>
  <si>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</si>
  <si>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</si>
  <si>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</si>
  <si>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</si>
  <si>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</si>
  <si>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</si>
  <si>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</si>
  <si>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</si>
  <si>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</si>
  <si>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</si>
  <si>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</si>
  <si>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</si>
  <si>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</si>
  <si>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</si>
  <si>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</si>
  <si>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</si>
  <si>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</si>
  <si>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</si>
  <si>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</si>
  <si>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</si>
  <si>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</si>
  <si>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</si>
  <si>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</si>
  <si>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</si>
  <si>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</si>
  <si>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</si>
  <si>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</si>
  <si>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</si>
  <si>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</si>
  <si>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</si>
  <si>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</si>
  <si>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</si>
  <si>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</si>
  <si>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</si>
  <si>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</si>
  <si>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</si>
  <si>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</si>
  <si>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</si>
  <si>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</si>
  <si>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</si>
  <si>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</si>
  <si>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</si>
  <si>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</si>
  <si>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</si>
  <si>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</si>
  <si>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</si>
  <si>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</si>
  <si>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</si>
  <si>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</si>
  <si>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</si>
  <si>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</si>
  <si>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</si>
  <si>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</si>
  <si>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</si>
  <si>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</si>
  <si>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</si>
  <si>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</si>
  <si>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</si>
  <si>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</si>
  <si>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</si>
  <si>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</si>
  <si>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</si>
  <si>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</si>
  <si>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</si>
  <si>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</si>
  <si>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</si>
  <si>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</si>
  <si>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</si>
  <si>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</si>
  <si>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</si>
  <si>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</si>
  <si>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</si>
  <si>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</si>
  <si>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</si>
  <si>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</si>
  <si>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</si>
  <si>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</si>
  <si>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</si>
  <si>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</si>
  <si>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</si>
  <si>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</si>
  <si>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</si>
  <si>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</si>
  <si>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</si>
  <si>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</si>
  <si>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</si>
  <si>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</si>
  <si>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</si>
  <si>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</si>
  <si>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</si>
  <si>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</si>
  <si>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</si>
  <si>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</si>
  <si>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</si>
  <si>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</si>
  <si>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</si>
  <si>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</si>
  <si>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</si>
  <si>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</si>
  <si>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</si>
  <si>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</si>
  <si>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</si>
  <si>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</si>
  <si>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</si>
  <si>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</si>
  <si>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</si>
  <si>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</si>
  <si>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</si>
  <si>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</si>
  <si>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</si>
  <si>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</si>
  <si>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</si>
  <si>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</si>
  <si>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</si>
  <si>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</si>
  <si>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</si>
  <si>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</si>
  <si>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</si>
  <si>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</si>
  <si>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</si>
  <si>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</si>
  <si>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</si>
  <si>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</si>
  <si>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</si>
  <si>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</si>
  <si>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</si>
  <si>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</si>
  <si>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</si>
  <si>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</si>
  <si>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</si>
  <si>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</si>
  <si>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</si>
  <si>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</si>
  <si>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</si>
  <si>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</si>
  <si>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</si>
  <si>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</si>
  <si>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</si>
  <si>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</si>
  <si>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</si>
  <si>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</si>
  <si>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</si>
  <si>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</si>
  <si>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</si>
  <si>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</si>
  <si>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</si>
  <si>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</si>
  <si>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</si>
  <si>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</si>
  <si>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</si>
  <si>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</si>
  <si>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</si>
  <si>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</si>
  <si>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</si>
  <si>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</si>
  <si>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</si>
  <si>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</si>
  <si>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</si>
  <si>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</si>
  <si>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</si>
  <si>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</si>
  <si>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</si>
  <si>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</si>
  <si>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</si>
  <si>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</si>
  <si>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</si>
  <si>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</si>
  <si>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</si>
  <si>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</si>
  <si>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</si>
  <si>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</si>
  <si>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</si>
  <si>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</si>
  <si>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</si>
  <si>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</si>
  <si>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</si>
  <si>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</si>
  <si>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</si>
  <si>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</si>
  <si>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</si>
  <si>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</si>
  <si>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</si>
  <si>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</si>
  <si>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</si>
  <si>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</si>
  <si>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</si>
  <si>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</si>
  <si>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</si>
  <si>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</si>
  <si>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</si>
  <si>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</si>
  <si>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</si>
  <si>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</si>
  <si>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</si>
  <si>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</si>
  <si>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</si>
  <si>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</si>
  <si>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</si>
  <si>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</si>
  <si>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</si>
  <si>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</si>
  <si>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</si>
  <si>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</si>
  <si>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</si>
  <si>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</si>
  <si>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</si>
  <si>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</si>
  <si>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</si>
  <si>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</si>
  <si>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</si>
  <si>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</si>
  <si>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</si>
  <si>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</si>
  <si>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</si>
  <si>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</si>
  <si>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</si>
  <si>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</si>
  <si>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</si>
  <si>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</si>
  <si>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</si>
  <si>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</si>
  <si>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</si>
  <si>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</si>
  <si>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</si>
  <si>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</si>
  <si>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</si>
  <si>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</si>
  <si>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</si>
  <si>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</si>
  <si>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</si>
  <si>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</si>
  <si>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</si>
  <si>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</si>
  <si>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</si>
  <si>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</si>
  <si>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</si>
  <si>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</si>
  <si>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</si>
  <si>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</si>
  <si>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</si>
  <si>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</si>
  <si>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</si>
  <si>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</si>
  <si>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</si>
  <si>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</si>
  <si>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</si>
  <si>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</si>
  <si>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</si>
  <si>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</si>
  <si>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</si>
  <si>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</si>
  <si>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</si>
  <si>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</si>
  <si>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</si>
  <si>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</si>
  <si>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</si>
  <si>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</si>
  <si>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</si>
  <si>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</si>
  <si>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</si>
  <si>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</si>
  <si>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</si>
  <si>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</si>
  <si>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</si>
  <si>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</si>
  <si>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ASSETS</t>
  </si>
  <si>
    <t>Current assets</t>
  </si>
  <si>
    <t>Cash and cash equivalents</t>
  </si>
  <si>
    <t>Accounts receivable, net of allowance for doubtful accounts of $0.9 million and $2.1 million, respectively</t>
  </si>
  <si>
    <t>Inventories</t>
  </si>
  <si>
    <t>Prepaid income taxes</t>
  </si>
  <si>
    <t>Prepaid expenses and other current assets</t>
  </si>
  <si>
    <t>Total current assets</t>
  </si>
  <si>
    <t>Investments in unconsolidated affiliates</t>
  </si>
  <si>
    <t>Property and equipment, net</t>
  </si>
  <si>
    <t>Property and Equipment</t>
  </si>
  <si>
    <t>Other assets, net</t>
  </si>
  <si>
    <t>Other intangibles, net</t>
  </si>
  <si>
    <t>Other Intangibles</t>
  </si>
  <si>
    <t>Deferred income tax assets, net</t>
  </si>
  <si>
    <t>Trademarks</t>
  </si>
  <si>
    <t>Goodwill</t>
  </si>
  <si>
    <t>Total assets</t>
  </si>
  <si>
    <t>LIABILITIES AND STOCKHOLDERS' EQUITY</t>
  </si>
  <si>
    <t>Current liabilities</t>
  </si>
  <si>
    <t>Income tax payable</t>
  </si>
  <si>
    <t>Accounts payable</t>
  </si>
  <si>
    <t>Accruals</t>
  </si>
  <si>
    <t>Customer refund liabilities</t>
  </si>
  <si>
    <t>Total current liabilities</t>
  </si>
  <si>
    <t>Notes payable, net of discount and unamortized issuance costs</t>
  </si>
  <si>
    <t>Trade Creditors - Non current Liabilities</t>
  </si>
  <si>
    <t>Deferred income tax liabilities, net</t>
  </si>
  <si>
    <t>Other non-current liabilities</t>
  </si>
  <si>
    <t>Total liabilities</t>
  </si>
  <si>
    <t>Stockholders' Equity</t>
  </si>
  <si>
    <t>Preferred stock; 1,000 shares authorized; no shares issued and outstanding</t>
  </si>
  <si>
    <t>Common stock - $0.01 par value; 120,000 shares authorized; 49,387 and 49,219 shares issued, respectively</t>
  </si>
  <si>
    <t>Additional paid-in capital</t>
  </si>
  <si>
    <t>Accumulated other comprehensive loss</t>
  </si>
  <si>
    <t>Retained earnings</t>
  </si>
  <si>
    <t>Common stock held in treasury, at cost - 678 and 106 shares, respectively</t>
  </si>
  <si>
    <t>Treasury Stock</t>
  </si>
  <si>
    <t>Total stockholders' equity</t>
  </si>
  <si>
    <t>Total liabilities and stockholders' equity</t>
  </si>
  <si>
    <t>Net sales</t>
  </si>
  <si>
    <t>Net revenue</t>
  </si>
  <si>
    <t>Revenue</t>
  </si>
  <si>
    <t>Cost of goods sold</t>
  </si>
  <si>
    <t>Gross profit</t>
  </si>
  <si>
    <t>Gross Profit</t>
  </si>
  <si>
    <t>Selling, general and administrative expenses</t>
  </si>
  <si>
    <t>Depreciation and amortization</t>
  </si>
  <si>
    <t>Asset impairments</t>
  </si>
  <si>
    <t>Operating profit</t>
  </si>
  <si>
    <t>Operating Profit</t>
  </si>
  <si>
    <t>Other loss</t>
  </si>
  <si>
    <t>Interest and financing charges, net</t>
  </si>
  <si>
    <t>Income before income taxes</t>
  </si>
  <si>
    <t>Profit before Zakat</t>
  </si>
  <si>
    <t>Income tax expense</t>
  </si>
  <si>
    <t>Net income</t>
  </si>
  <si>
    <t>NET INCOME PER COMMON SHARE:</t>
  </si>
  <si>
    <t>Basic:</t>
  </si>
  <si>
    <t>Net income per common share</t>
  </si>
  <si>
    <t>Weighted average number of shares outstanding</t>
  </si>
  <si>
    <t>Diluted:</t>
  </si>
  <si>
    <t>Other comprehensive income (loss):</t>
  </si>
  <si>
    <t>Total Other Comprehensive Income</t>
  </si>
  <si>
    <t>Foreign currency translation adjustments</t>
  </si>
  <si>
    <t>Other comprehensive income (loss)</t>
  </si>
  <si>
    <t>Cash flows from operating activities</t>
  </si>
  <si>
    <t>Operating Activities</t>
  </si>
  <si>
    <t>Adjustments to reconcile net income to net cash provided by operating activities,</t>
  </si>
  <si>
    <t>net of assets and liabilities acquired:</t>
  </si>
  <si>
    <t>Dividend received from unconsolidated affiliate</t>
  </si>
  <si>
    <t>Equity loss in unconsolidated affiliates</t>
  </si>
  <si>
    <t>Share-based compensation</t>
  </si>
  <si>
    <t>Deferred financing charges and debt discount amortization</t>
  </si>
  <si>
    <t>Deferred income taxes</t>
  </si>
  <si>
    <t>Loss on disposal of fixed assets</t>
  </si>
  <si>
    <t>Changes in operating assets and liabilities:</t>
  </si>
  <si>
    <t>Accounts receivable, net</t>
  </si>
  <si>
    <t>Income taxes, net</t>
  </si>
  <si>
    <t>Accounts payable, accrued expenses and other liabilities</t>
  </si>
  <si>
    <t>Net cash provided by operating activities</t>
  </si>
  <si>
    <t>Cash flows from investing activities</t>
  </si>
  <si>
    <t>Investing Activities</t>
  </si>
  <si>
    <t>Capital expenditures</t>
  </si>
  <si>
    <t>Investment in unconsolidated affiliate</t>
  </si>
  <si>
    <t>Return of capital from unconsolidated affiliate</t>
  </si>
  <si>
    <t>Proceeds from sale of a retail store</t>
  </si>
  <si>
    <t>Acquisition, net of cash acquired</t>
  </si>
  <si>
    <t>Net cash used in investing activities</t>
  </si>
  <si>
    <t>Cash flows from financing activities</t>
  </si>
  <si>
    <t>Financing Activities</t>
  </si>
  <si>
    <t>Proceeds from term loan, net</t>
  </si>
  <si>
    <t>Repayment of borrowings - new revolving credit facility</t>
  </si>
  <si>
    <t>Proceeds from borrowings - new revolving credit facility</t>
  </si>
  <si>
    <t>Repayment of borrowings - old revolving credit facility</t>
  </si>
  <si>
    <t>Proceeds from exercise of equity awards</t>
  </si>
  <si>
    <t>Purchase of treasury shares</t>
  </si>
  <si>
    <t>Taxes paid for net share settlements</t>
  </si>
  <si>
    <t>Net cash provided by (used in) financing activities</t>
  </si>
  <si>
    <t>Net increase (decrease) in cash and cash equivalents</t>
  </si>
  <si>
    <t>Cash and cash equivalents at beginning of year</t>
  </si>
  <si>
    <t>Cash and cash equivalents at beginning of period</t>
  </si>
  <si>
    <t>Cash and cash equivalents at end of year</t>
  </si>
  <si>
    <t>Supplemental disclosures of cash flow information</t>
  </si>
  <si>
    <t>Cash payments:</t>
  </si>
  <si>
    <t>Interest, net</t>
  </si>
  <si>
    <t>Income tax payments, net</t>
  </si>
  <si>
    <t xml:space="preserve">Adjustment for Income Tax Paid </t>
  </si>
  <si>
    <t>Non-cash investment and financing activities:</t>
  </si>
  <si>
    <t>Shares of common stock issued to LVMH in connection with the acquisition of</t>
  </si>
  <si>
    <t>DKI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</si>
  <si>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</si>
  <si>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</si>
  <si>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</si>
  <si>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</si>
  <si>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net sales</t>
  </si>
  <si>
    <t>turnover</t>
  </si>
  <si>
    <t>Niyoshi Aithal</t>
  </si>
  <si>
    <t>should be 2019 &amp; 2018</t>
  </si>
  <si>
    <t>added value</t>
  </si>
  <si>
    <t>deleted value</t>
  </si>
  <si>
    <t>changed value</t>
  </si>
  <si>
    <t>interest and financing charges, net</t>
  </si>
  <si>
    <t>other income (expenses)</t>
  </si>
  <si>
    <t>other loss</t>
  </si>
  <si>
    <t>current taxation</t>
  </si>
  <si>
    <t>income tax expense</t>
  </si>
  <si>
    <t>machinery and equipment</t>
  </si>
  <si>
    <t>leasehold improvements</t>
  </si>
  <si>
    <t>furniture and fixtures</t>
  </si>
  <si>
    <t>computer equipment and software</t>
  </si>
  <si>
    <t>less: accumulated depreciation</t>
  </si>
  <si>
    <t>accumulated depreciation and amortisation</t>
  </si>
  <si>
    <t>property, plant and equipment</t>
  </si>
  <si>
    <t>leased assets</t>
  </si>
  <si>
    <t>changed sign and value for 2018</t>
  </si>
  <si>
    <t>investments in unconsolidated affiliates</t>
  </si>
  <si>
    <t>other non-current assets</t>
  </si>
  <si>
    <t>trademarks</t>
  </si>
  <si>
    <t>other creditors</t>
  </si>
  <si>
    <t>customer refund liabilities</t>
  </si>
  <si>
    <t>income tax payable</t>
  </si>
  <si>
    <t>tax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</si>
</sst>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358-437C-AFFD-E4BD0D7AF0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93-4BED-94FB-B4012101C8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9DA-4025-9093-8070E55E4B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11-43C6-90FB-E5121160A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8B-4985-A9FD-7B2220F999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9C-48B4-8D30-1A770A28DF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F96-49B3-8C02-889D3AEF30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19-4391-B07E-1E3C1D1BF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CC-4F61-A4AD-374F86262F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D2-40CD-B885-8C4555E93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73-4451-9623-795EC92BD5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BC0-4656-A5FA-04166954F3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A9-4FA8-B0CA-8D757C0F64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BA-4C12-A426-5EB42DD98B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6E-4001-ADA3-B5A8370ED0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6.85546875" style="1" customWidth="1"/>
    <col min="6" max="7" width="16.140625" style="38" customWidth="1"/>
    <col min="8" max="15" width="0" hidden="1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50" t="s">
        <v>493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138067</v>
      </c>
      <c r="G6" s="7">
        <f t="shared" ref="G6:O6" si="1">IF(G4=$BF$1,"",G71)</f>
        <v>62124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954163</v>
      </c>
      <c r="G7" s="7">
        <f t="shared" ref="G7:O7" si="2">IF(G4=$BF$1,"",G128)</f>
        <v>955576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1253895</v>
      </c>
      <c r="G8" s="7">
        <f t="shared" ref="G8:O8" si="3">IF(G4=$BF$1,"",G161)</f>
        <v>959601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580788</v>
      </c>
      <c r="G9" s="7">
        <f t="shared" ref="G9:O9" si="4">IF(G4=$BF$1,"",G189)</f>
        <v>347167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438261</v>
      </c>
      <c r="G10" s="7">
        <f t="shared" ref="G10:O10" si="5">IF(G4=$BF$1,"",G210)</f>
        <v>447321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1189009</v>
      </c>
      <c r="G11" s="7">
        <f t="shared" ref="G11:O11" si="6">IF(G4=$BF$1,"",G227)</f>
        <v>1120689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2208058</v>
      </c>
      <c r="G12" s="35">
        <f t="shared" ref="G12:O12" si="7">IF(G4=$BF$1,"",SUM(G7:G8))</f>
        <v>1915177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2208058</v>
      </c>
      <c r="G13" s="35">
        <f t="shared" ref="G13:O13" si="8">IF(G4=$BF$1,"",SUM(G9:G11))</f>
        <v>1915177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3076208</v>
      </c>
      <c r="G24" s="38">
        <v>2806938</v>
      </c>
      <c r="P24" s="50" t="s">
        <v>494</v>
      </c>
    </row>
    <row r="25" spans="5:16">
      <c r="E25" s="1" t="s">
        <v>27</v>
      </c>
      <c r="F25">
        <v>1969099</v>
      </c>
      <c r="G25">
        <v>1752199</v>
      </c>
      <c r="H25">
        <v>1545107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1107109</v>
      </c>
      <c r="G30" s="7">
        <f>IF(G4=$BF$1,"",G24-G25+ABS(G26)-G27-G28-G29)</f>
        <v>1054739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1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834763</v>
      </c>
      <c r="G34">
        <v>855247</v>
      </c>
      <c r="H34">
        <v>704436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38819</v>
      </c>
      <c r="G40">
        <v>37783</v>
      </c>
      <c r="H40">
        <v>32481</v>
      </c>
    </row>
    <row r="41" spans="5:16">
      <c r="E41" s="1" t="s">
        <v>43</v>
      </c>
    </row>
    <row r="42" spans="5:16">
      <c r="E42" s="1" t="s">
        <v>44</v>
      </c>
      <c r="F42">
        <v>2813</v>
      </c>
      <c r="G42">
        <v>7884</v>
      </c>
      <c r="H42">
        <v>10480</v>
      </c>
    </row>
    <row r="43" spans="5:16">
      <c r="E43" s="6" t="s">
        <v>45</v>
      </c>
      <c r="F43" s="7">
        <f>F32+F33+F34+F35+F36+F37+F38+F39+F40+F41+F42</f>
        <v>876395</v>
      </c>
      <c r="G43" s="7">
        <f>G32+G33+G34+G35+G36+G37+G38+G39+G40+G41+G42</f>
        <v>900914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230714</v>
      </c>
      <c r="G44" s="7">
        <f>IF(G4=$BF$1,"",G30+G31-G43)</f>
        <v>153825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43924</v>
      </c>
      <c r="G49" s="38">
        <v>42363</v>
      </c>
      <c r="P49" s="50" t="s">
        <v>494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-2960</v>
      </c>
      <c r="G54">
        <v>-1413</v>
      </c>
      <c r="H54">
        <v>25824</v>
      </c>
      <c r="P54" s="50" t="s">
        <v>496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/>
      <c r="G57"/>
      <c r="H57">
        <v>-4033</v>
      </c>
      <c r="P57" s="50" t="s">
        <v>495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183830</v>
      </c>
      <c r="G59" s="7">
        <f>IF(G4=$BF$1,"",G44+G45+G46+G47+G48-G49-G50-G51+G52-G53+G54+G55-G56+G57+G58)</f>
        <v>110049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 s="38">
        <v>45763</v>
      </c>
      <c r="G60" s="38">
        <v>47925</v>
      </c>
      <c r="P60" s="50" t="s">
        <v>494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138067</v>
      </c>
      <c r="G67" s="7">
        <f>IF(G4=$BF$1,"",SUM(G59,-G60,-ABS(G61),-G62,-G66))</f>
        <v>62124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138067</v>
      </c>
      <c r="G71" s="7">
        <f t="shared" ref="G71:O71" si="14">IF(G4=$BF$1,"",SUM(G67:G70))</f>
        <v>62124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138067</v>
      </c>
      <c r="G83" s="7">
        <f t="shared" ref="G83:O83" si="15">IF(G4=$BF$1,"",SUM(G71:G82))</f>
        <v>62124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2270+97133+32537</f>
        <v>131940</v>
      </c>
      <c r="G92">
        <f>1529+88733+28301</f>
        <v>118563</v>
      </c>
      <c r="P92" s="50" t="s">
        <v>496</v>
      </c>
    </row>
    <row r="93" spans="5:16">
      <c r="E93" s="1" t="s">
        <v>85</v>
      </c>
    </row>
    <row r="94" spans="5:16">
      <c r="E94" s="1" t="s">
        <v>86</v>
      </c>
      <c r="F94" s="38">
        <v>78403</v>
      </c>
      <c r="G94" s="38">
        <v>77091</v>
      </c>
      <c r="P94" s="50" t="s">
        <v>494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210343</v>
      </c>
      <c r="G98" s="7">
        <f>IF(G4=$BF$1,"",G89+G90+G91+G92+G93+G94+G95+G96)</f>
        <v>195654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-123936</v>
      </c>
      <c r="G99" s="38">
        <v>-97797</v>
      </c>
      <c r="P99" s="50" t="s">
        <v>494</v>
      </c>
    </row>
    <row r="100" spans="5:16">
      <c r="E100" s="6" t="s">
        <v>90</v>
      </c>
      <c r="F100" s="7">
        <f>F98+F99</f>
        <v>86407</v>
      </c>
      <c r="G100" s="7">
        <f t="shared" ref="G100:O100" si="17">IF(G4=$BF$1,"",G98+G99)</f>
        <v>97857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261137</v>
      </c>
      <c r="G101">
        <v>262710</v>
      </c>
    </row>
    <row r="102" spans="5:16">
      <c r="E102" s="1" t="s">
        <v>92</v>
      </c>
      <c r="F102">
        <v>42404</v>
      </c>
      <c r="G102">
        <v>46405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303541</v>
      </c>
      <c r="G104" s="7">
        <f t="shared" ref="G104:O104" si="18">IF(G4=$BF$1,"",G101+G102+G103)</f>
        <v>309115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22427</v>
      </c>
      <c r="G111">
        <v>11439</v>
      </c>
    </row>
    <row r="112" spans="5:16">
      <c r="E112" s="1" t="s">
        <v>102</v>
      </c>
    </row>
    <row r="113" spans="5:16">
      <c r="E113" s="1" t="s">
        <v>103</v>
      </c>
      <c r="P113" s="52"/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  <c r="F117" s="38">
        <v>66587</v>
      </c>
      <c r="G117" s="38">
        <v>62422</v>
      </c>
      <c r="P117" s="50" t="s">
        <v>494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439742</v>
      </c>
      <c r="G125" s="38">
        <v>442265</v>
      </c>
      <c r="P125" s="50" t="s">
        <v>494</v>
      </c>
    </row>
    <row r="126" spans="5:16">
      <c r="E126" s="1" t="s">
        <v>113</v>
      </c>
      <c r="F126">
        <v>35459</v>
      </c>
      <c r="G126">
        <v>32478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954163</v>
      </c>
      <c r="G128" s="7">
        <f t="shared" ref="G128:O128" si="19">IF(G4=$BF$1,"",G100+SUM(G104:G126))</f>
        <v>955576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70138</v>
      </c>
      <c r="G130">
        <v>45776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70138</v>
      </c>
      <c r="G140" s="7">
        <f t="shared" ref="G140:O140" si="20">IF(G4=$BF$1,"",G130+G131+G132+G133+G134+G135+G136+G139)</f>
        <v>45776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576383</v>
      </c>
      <c r="G144">
        <v>553323</v>
      </c>
    </row>
    <row r="145" spans="5:16">
      <c r="E145" s="6" t="s">
        <v>127</v>
      </c>
      <c r="F145" s="7">
        <f>F141+F142+F143+F144</f>
        <v>576383</v>
      </c>
      <c r="G145" s="7">
        <f t="shared" ref="G145:O145" si="21">IF(G4=$BF$1,"",G141+G142+G143+G144)</f>
        <v>553323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96933</v>
      </c>
      <c r="G154">
        <v>51014</v>
      </c>
    </row>
    <row r="155" spans="5:16">
      <c r="E155" s="1" t="s">
        <v>135</v>
      </c>
    </row>
    <row r="156" spans="5:16">
      <c r="E156" s="12" t="s">
        <v>136</v>
      </c>
      <c r="F156">
        <v>8308</v>
      </c>
      <c r="G156">
        <v>15058</v>
      </c>
    </row>
    <row r="157" spans="5:16">
      <c r="E157" s="12" t="s">
        <v>137</v>
      </c>
      <c r="F157">
        <v>502133</v>
      </c>
      <c r="G157">
        <v>294430</v>
      </c>
      <c r="P157" s="50" t="s">
        <v>510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607374</v>
      </c>
      <c r="G160" s="7">
        <f>IF(G4=$BF$1,"",G146+G147+G148+G149+G150+G151+G152+G153+G154+G155+G156+G157+G158+G159)</f>
        <v>360502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1253895</v>
      </c>
      <c r="G161" s="7">
        <f t="shared" ref="G161:O161" si="22">IF(G4=$BF$1,"",G140+G145+G160)</f>
        <v>959601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8859</v>
      </c>
      <c r="G181" s="38">
        <v>19748</v>
      </c>
      <c r="P181" s="50" t="s">
        <v>494</v>
      </c>
    </row>
    <row r="183" spans="5:16">
      <c r="E183" s="1" t="s">
        <v>160</v>
      </c>
      <c r="F183" s="38">
        <v>243589</v>
      </c>
      <c r="P183" s="50" t="s">
        <v>494</v>
      </c>
    </row>
    <row r="184" spans="5:16">
      <c r="E184" s="12" t="s">
        <v>161</v>
      </c>
      <c r="F184">
        <v>102841</v>
      </c>
      <c r="G184">
        <v>95055</v>
      </c>
    </row>
    <row r="185" spans="5:16">
      <c r="E185" s="12" t="s">
        <v>162</v>
      </c>
    </row>
    <row r="187" spans="5:16">
      <c r="E187" s="1" t="s">
        <v>163</v>
      </c>
      <c r="F187">
        <v>225499</v>
      </c>
      <c r="G187">
        <v>232364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580788</v>
      </c>
      <c r="G189" s="7">
        <f t="shared" ref="G189:O189" si="23">IF(G4=$BF$1,"",SUM(G163:G188))</f>
        <v>347167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  <c r="F196">
        <v>386604</v>
      </c>
      <c r="G196">
        <v>391044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  <c r="F203">
        <v>15128</v>
      </c>
      <c r="G203">
        <v>15888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36529</v>
      </c>
      <c r="G209">
        <v>40389</v>
      </c>
    </row>
    <row r="210" spans="5:16">
      <c r="E210" s="6" t="s">
        <v>14</v>
      </c>
      <c r="F210" s="7">
        <f>SUM(F191:F209)</f>
        <v>438261</v>
      </c>
      <c r="G210" s="7">
        <f t="shared" ref="G210:O210" si="24">IF(G4=$BF$1,"",SUM(G191:G209))</f>
        <v>447321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464376</v>
      </c>
      <c r="G212">
        <v>452089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758881</v>
      </c>
      <c r="G217">
        <v>674542</v>
      </c>
    </row>
    <row r="218" spans="5:16">
      <c r="E218" s="1" t="s">
        <v>188</v>
      </c>
    </row>
    <row r="219" spans="5:16">
      <c r="E219" s="1" t="s">
        <v>189</v>
      </c>
      <c r="F219">
        <v>-15194</v>
      </c>
      <c r="G219">
        <v>-5522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-19054</v>
      </c>
      <c r="G223">
        <v>-420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1189009</v>
      </c>
      <c r="G227" s="7">
        <f t="shared" ref="G227:O227" si="25">IF(G4=$BF$1,"",SUM(G212:G226))</f>
        <v>1120689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138067</v>
      </c>
      <c r="G267">
        <v>62124</v>
      </c>
      <c r="H267">
        <v>51938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38819</v>
      </c>
      <c r="G271">
        <v>37783</v>
      </c>
      <c r="H271">
        <v>32481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2813</v>
      </c>
      <c r="G275">
        <v>7884</v>
      </c>
      <c r="H275">
        <v>10480</v>
      </c>
    </row>
    <row r="276" spans="5:8">
      <c r="E276" s="1" t="s">
        <v>241</v>
      </c>
    </row>
    <row r="277" spans="5:8" ht="25.5" customHeight="1">
      <c r="E277" s="1" t="s">
        <v>242</v>
      </c>
      <c r="F277">
        <v>128</v>
      </c>
      <c r="G277">
        <v>2922</v>
      </c>
      <c r="H277">
        <v>3201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19694</v>
      </c>
      <c r="G285">
        <v>19665</v>
      </c>
      <c r="H285">
        <v>16901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61454</v>
      </c>
      <c r="G296" s="7">
        <f>IF(G4=$BF$1,"",G271+G272+G273+G274+G275+G276+G277+G278+G279+G280+G281+G282+G283+G284+G285+G286+G287+G288+G289+G290+G291+G292+G293+G294+G295)</f>
        <v>68254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199521</v>
      </c>
      <c r="G297" s="7">
        <f t="shared" ref="G297:O297" si="27">IF(G4=$BF$1,"",MIN(F267,F268,F269)+F296)</f>
        <v>199521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-23568</v>
      </c>
      <c r="G299">
        <v>-68775</v>
      </c>
      <c r="H299">
        <v>12633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-47959</v>
      </c>
      <c r="G302">
        <v>-3877</v>
      </c>
      <c r="H302">
        <v>-6300</v>
      </c>
    </row>
    <row r="303" spans="5:15">
      <c r="E303" s="1" t="s">
        <v>265</v>
      </c>
      <c r="F303">
        <v>-207877</v>
      </c>
      <c r="G303">
        <v>-29947</v>
      </c>
      <c r="H303">
        <v>-29310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-328</v>
      </c>
      <c r="G313">
        <v>10683</v>
      </c>
      <c r="H313">
        <v>12436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-6237</v>
      </c>
      <c r="G316">
        <v>10991</v>
      </c>
      <c r="H316">
        <v>-10863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-285969</v>
      </c>
      <c r="G318" s="7">
        <f>IF(G4=$BF$1,"",G299+G300+G301+G302+G303+G304+G305+G306+G307+G308+G309+G310+G311+G312+G313+G314+G315+G316+G317)</f>
        <v>-80925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-86448</v>
      </c>
      <c r="G319" s="7">
        <f t="shared" ref="G319:O319" si="28">IF(G4=$BF$1,"",G297+G318)</f>
        <v>118596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  <c r="F322">
        <v>-5738</v>
      </c>
      <c r="G322">
        <v>-6114</v>
      </c>
      <c r="H322">
        <v>-6955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-5738</v>
      </c>
      <c r="G325" s="7">
        <f>IF(G4=$BF$1,"",G321+G322+G323+G324)</f>
        <v>-6114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-92186</v>
      </c>
      <c r="G326" s="7">
        <f t="shared" ref="G326:O326" si="30">IF(G4=$BF$1,"",G325+G319)</f>
        <v>112482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-29205</v>
      </c>
      <c r="G328">
        <v>-34507</v>
      </c>
      <c r="H328">
        <v>-490331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-29205</v>
      </c>
      <c r="G337" s="7">
        <f>IF(G4=$BF$1,"",SUM(G328:G336))</f>
        <v>-34507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-20311</v>
      </c>
      <c r="G339">
        <v>0</v>
      </c>
      <c r="H339">
        <v>0</v>
      </c>
    </row>
    <row r="340" spans="5:15">
      <c r="E340" s="1" t="s">
        <v>299</v>
      </c>
      <c r="F340">
        <v>0</v>
      </c>
      <c r="G340">
        <v>0</v>
      </c>
      <c r="H340">
        <v>262860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  <c r="F347">
        <v>0</v>
      </c>
      <c r="G347">
        <v>0</v>
      </c>
      <c r="H347">
        <v>0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-20311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-141702</v>
      </c>
      <c r="G353" s="7">
        <f t="shared" ref="G353:O353" si="33">IF(G4=$BF$1,"",G326+G337+G352)</f>
        <v>77975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-141702</v>
      </c>
      <c r="G355" s="7">
        <f t="shared" ref="G355:O355" si="34">IF(G4=$BF$1,"",G353+G354)</f>
        <v>77975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45776</v>
      </c>
      <c r="G356">
        <v>79957</v>
      </c>
      <c r="H356">
        <v>132587</v>
      </c>
    </row>
    <row r="357" spans="5:15">
      <c r="E357" s="6" t="s">
        <v>316</v>
      </c>
      <c r="F357" s="7">
        <f>F355+F356</f>
        <v>-95926</v>
      </c>
      <c r="G357" s="7">
        <f t="shared" ref="G357:O357" si="35">IF(G4=$BF$1,"",G355+G356)</f>
        <v>157932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9.5930155920793403E-2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1.2224422123494945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0.15292633526822846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0.35989406438056204</v>
      </c>
      <c r="G369" s="27">
        <f t="shared" si="41"/>
        <v>0.3757614168891511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7.4999479879123906E-2</v>
      </c>
      <c r="G370" s="27">
        <f t="shared" si="42"/>
        <v>5.4801709193434266E-2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4.4882205624587154E-2</v>
      </c>
      <c r="G371" s="28">
        <f t="shared" si="43"/>
        <v>2.2132302174112859E-2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6.2528701691712804E-2</v>
      </c>
      <c r="G372" s="27">
        <f t="shared" si="44"/>
        <v>3.2437732909282015E-2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0.11611939018123496</v>
      </c>
      <c r="G373" s="27">
        <f t="shared" si="45"/>
        <v>5.543375548434936E-2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0.46151369212221782</v>
      </c>
      <c r="G376" s="30">
        <f t="shared" si="47"/>
        <v>0.41483789748937044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0.85705743186132322</v>
      </c>
      <c r="G377" s="30">
        <f t="shared" si="48"/>
        <v>0.70892816829646765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5.2525726254439489</v>
      </c>
      <c r="G378" s="30">
        <f t="shared" si="49"/>
        <v>3.6311167764322638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2.1589547304696377</v>
      </c>
      <c r="G382" s="32">
        <f t="shared" si="51"/>
        <v>2.7640904809500904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1.166539253565845</v>
      </c>
      <c r="G383" s="32">
        <f t="shared" si="52"/>
        <v>1.1702667592253873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0.12076351439768039</v>
      </c>
      <c r="G384" s="32">
        <f t="shared" si="53"/>
        <v>0.13185585035444036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-0.1587257312478908</v>
      </c>
      <c r="G385" s="32">
        <f t="shared" si="54"/>
        <v>0.32399968891052433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70138</v>
      </c>
      <c r="G418" s="17">
        <f>G130-G417</f>
        <v>45776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42">
    <cfRule type="expression" dxfId="40" priority="48">
      <formula>MOD(ROW(),2)=0</formula>
    </cfRule>
  </conditionalFormatting>
  <conditionalFormatting sqref="E45:G58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16 E118:G127 E117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4 F155:G155">
    <cfRule type="expression" dxfId="32" priority="39">
      <formula>MOD(ROW(),2)=0</formula>
    </cfRule>
  </conditionalFormatting>
  <conditionalFormatting sqref="E163:G188">
    <cfRule type="expression" dxfId="31" priority="38">
      <formula>MOD(ROW(),2)=0</formula>
    </cfRule>
  </conditionalFormatting>
  <conditionalFormatting sqref="E191:G209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42 H99:O99 H328:O332">
    <cfRule type="expression" dxfId="18" priority="23">
      <formula>MOD(ROW(),2)=0</formula>
    </cfRule>
  </conditionalFormatting>
  <conditionalFormatting sqref="H45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16 H118:O127">
    <cfRule type="expression" dxfId="12" priority="17">
      <formula>MOD(ROW(),2)=0</formula>
    </cfRule>
  </conditionalFormatting>
  <conditionalFormatting sqref="H130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88">
    <cfRule type="expression" dxfId="9" priority="13">
      <formula>MOD(ROW(),2)=0</formula>
    </cfRule>
  </conditionalFormatting>
  <conditionalFormatting sqref="H191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F117:G117">
    <cfRule type="expression" dxfId="1" priority="2">
      <formula>MOD(ROW(),2)=0</formula>
    </cfRule>
  </conditionalFormatting>
  <conditionalFormatting sqref="H117:O117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486</v>
      </c>
      <c r="B1" s="39" t="s">
        <v>487</v>
      </c>
      <c r="C1" s="39" t="s">
        <v>488</v>
      </c>
      <c r="D1" s="39" t="s">
        <v>489</v>
      </c>
      <c r="E1" s="39"/>
    </row>
    <row r="2" spans="1:5">
      <c r="A2" s="41" t="s">
        <v>490</v>
      </c>
      <c r="B2" s="42" t="s">
        <v>491</v>
      </c>
      <c r="C2" s="39">
        <v>1</v>
      </c>
      <c r="D2" s="39" t="s">
        <v>492</v>
      </c>
      <c r="E2" s="39"/>
    </row>
    <row r="3" spans="1:5">
      <c r="A3" s="41" t="s">
        <v>497</v>
      </c>
      <c r="B3" s="41" t="s">
        <v>51</v>
      </c>
      <c r="C3" s="39">
        <v>0</v>
      </c>
      <c r="D3" s="39" t="s">
        <v>492</v>
      </c>
    </row>
    <row r="4" spans="1:5">
      <c r="A4" t="s">
        <v>499</v>
      </c>
      <c r="B4" s="42" t="s">
        <v>498</v>
      </c>
      <c r="C4" s="39">
        <v>1</v>
      </c>
      <c r="D4" s="39" t="s">
        <v>492</v>
      </c>
    </row>
    <row r="5" spans="1:5">
      <c r="A5" s="41" t="s">
        <v>501</v>
      </c>
      <c r="B5" s="43" t="s">
        <v>500</v>
      </c>
      <c r="C5" s="39">
        <v>0</v>
      </c>
      <c r="D5" s="39" t="s">
        <v>492</v>
      </c>
    </row>
    <row r="6" spans="1:5">
      <c r="A6" s="44" t="s">
        <v>502</v>
      </c>
      <c r="B6" s="43" t="s">
        <v>508</v>
      </c>
      <c r="C6" s="39">
        <v>1</v>
      </c>
      <c r="D6" s="39" t="s">
        <v>492</v>
      </c>
    </row>
    <row r="7" spans="1:5">
      <c r="A7" s="41" t="s">
        <v>503</v>
      </c>
      <c r="B7" s="42" t="s">
        <v>509</v>
      </c>
      <c r="C7" s="39">
        <v>1</v>
      </c>
      <c r="D7" s="39" t="s">
        <v>492</v>
      </c>
    </row>
    <row r="8" spans="1:5">
      <c r="A8" s="41" t="s">
        <v>504</v>
      </c>
      <c r="B8" s="41" t="s">
        <v>508</v>
      </c>
      <c r="C8" s="39">
        <v>1</v>
      </c>
      <c r="D8" s="39" t="s">
        <v>492</v>
      </c>
    </row>
    <row r="9" spans="1:5">
      <c r="A9" s="41" t="s">
        <v>505</v>
      </c>
      <c r="B9" s="41" t="s">
        <v>508</v>
      </c>
      <c r="C9" s="39">
        <v>1</v>
      </c>
      <c r="D9" s="39" t="s">
        <v>492</v>
      </c>
    </row>
    <row r="10" spans="1:5">
      <c r="A10" s="44" t="s">
        <v>506</v>
      </c>
      <c r="B10" s="41" t="s">
        <v>507</v>
      </c>
      <c r="C10" s="39">
        <v>1</v>
      </c>
      <c r="D10" s="39" t="s">
        <v>492</v>
      </c>
    </row>
    <row r="11" spans="1:5">
      <c r="A11" t="s">
        <v>378</v>
      </c>
      <c r="B11" s="41" t="s">
        <v>137</v>
      </c>
      <c r="C11" s="39">
        <v>1</v>
      </c>
      <c r="D11" s="39" t="s">
        <v>492</v>
      </c>
    </row>
    <row r="12" spans="1:5">
      <c r="A12" s="44" t="s">
        <v>511</v>
      </c>
      <c r="B12" s="43" t="s">
        <v>107</v>
      </c>
      <c r="C12" s="39">
        <v>1</v>
      </c>
      <c r="D12" s="39" t="s">
        <v>492</v>
      </c>
    </row>
    <row r="13" spans="1:5">
      <c r="A13" s="44" t="s">
        <v>513</v>
      </c>
      <c r="B13" s="41" t="s">
        <v>512</v>
      </c>
      <c r="C13" s="39">
        <v>1</v>
      </c>
      <c r="D13" s="39" t="s">
        <v>492</v>
      </c>
    </row>
    <row r="14" spans="1:5">
      <c r="A14" s="45" t="s">
        <v>515</v>
      </c>
      <c r="B14" s="45" t="s">
        <v>514</v>
      </c>
      <c r="C14" s="39">
        <v>1</v>
      </c>
      <c r="D14" s="39" t="s">
        <v>492</v>
      </c>
    </row>
    <row r="15" spans="1:5">
      <c r="A15" s="45" t="s">
        <v>516</v>
      </c>
      <c r="B15" s="45" t="s">
        <v>517</v>
      </c>
      <c r="C15" s="39">
        <v>1</v>
      </c>
      <c r="D15" s="39" t="s">
        <v>492</v>
      </c>
    </row>
    <row r="16" spans="1:5">
      <c r="A16" s="43"/>
      <c r="B16" s="43"/>
      <c r="C16" s="39"/>
      <c r="D16" s="39"/>
    </row>
    <row r="17" spans="1:4">
      <c r="A17"/>
      <c r="B17" s="46"/>
      <c r="C17" s="39"/>
      <c r="D17" s="39"/>
    </row>
    <row r="18" spans="1:4">
      <c r="A18"/>
      <c r="B18" s="43"/>
      <c r="C18" s="39"/>
      <c r="D18" s="39"/>
    </row>
    <row r="19" spans="1:4">
      <c r="A19" s="47"/>
      <c r="B19" s="47"/>
      <c r="C19" s="48"/>
      <c r="D19" s="39"/>
    </row>
    <row r="20" spans="1:4">
      <c r="A20" s="43"/>
      <c r="B20" s="43"/>
      <c r="C20" s="48"/>
      <c r="D20" s="39"/>
    </row>
    <row r="21" spans="1:4">
      <c r="A21" s="45"/>
      <c r="B21" s="49"/>
      <c r="C21" s="48"/>
      <c r="D21" s="39"/>
    </row>
    <row r="22" spans="1:4">
      <c r="A22"/>
      <c r="B22" s="49"/>
      <c r="C22" s="48"/>
      <c r="D22" s="39"/>
    </row>
    <row r="23" spans="1:4">
      <c r="A23" s="43"/>
      <c r="B23" s="49"/>
      <c r="C23" s="48"/>
      <c r="D23" s="39"/>
    </row>
    <row r="24" spans="1:4">
      <c r="A24" s="41"/>
      <c r="B24" s="41"/>
      <c r="C24" s="48"/>
      <c r="D24" s="39"/>
    </row>
    <row r="25" spans="1:4">
      <c r="A25" s="41"/>
      <c r="B25" s="49"/>
      <c r="C25" s="48"/>
      <c r="D25" s="39"/>
    </row>
    <row r="26" spans="1:4">
      <c r="A26" s="44"/>
      <c r="B26" s="49"/>
      <c r="C26" s="48"/>
      <c r="D26" s="39"/>
    </row>
    <row r="27" spans="1:4">
      <c r="A27" s="44"/>
      <c r="B27" s="49"/>
      <c r="C27" s="48"/>
      <c r="D27" s="39"/>
    </row>
    <row r="28" spans="1:4">
      <c r="A28" s="44"/>
      <c r="B28" s="49"/>
      <c r="C28" s="48"/>
      <c r="D28" s="39"/>
    </row>
    <row r="29" spans="1:4">
      <c r="A29" s="49"/>
      <c r="B29" s="49"/>
      <c r="C29" s="48"/>
      <c r="D29" s="39"/>
    </row>
    <row r="30" spans="1:4">
      <c r="A30" s="45"/>
      <c r="B30" s="49"/>
      <c r="C30" s="48"/>
      <c r="D30" s="39"/>
    </row>
    <row r="31" spans="1:4">
      <c r="A31" s="44"/>
      <c r="B31" s="49"/>
      <c r="C31" s="48"/>
      <c r="D31" s="39"/>
    </row>
    <row r="32" spans="1:4">
      <c r="A32" s="44"/>
      <c r="B32" s="49"/>
      <c r="C32" s="48"/>
      <c r="D32" s="39"/>
    </row>
    <row r="33" spans="1:4">
      <c r="A33" s="44"/>
      <c r="B33" s="49"/>
      <c r="C33" s="48"/>
      <c r="D33" s="39"/>
    </row>
    <row r="34" spans="1:4">
      <c r="A34" s="44"/>
      <c r="B34" s="49"/>
      <c r="C34" s="48"/>
      <c r="D34" s="39"/>
    </row>
    <row r="35" spans="1:4">
      <c r="A35" s="44"/>
      <c r="B35" s="49"/>
      <c r="C35" s="48"/>
      <c r="D35" s="39"/>
    </row>
    <row r="36" spans="1:4">
      <c r="A36" s="41"/>
      <c r="B36" s="49"/>
      <c r="C36" s="48"/>
      <c r="D36" s="39"/>
    </row>
    <row r="37" spans="1:4">
      <c r="A37" s="41"/>
      <c r="B37" s="41"/>
      <c r="C37" s="48"/>
      <c r="D37" s="39"/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0"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  <c r="F2">
        <v>31</v>
      </c>
    </row>
    <row r="3" spans="1:6">
      <c r="E3">
        <v>2019</v>
      </c>
      <c r="F3">
        <v>2018</v>
      </c>
    </row>
    <row r="5" spans="1:6">
      <c r="A5" t="s">
        <v>375</v>
      </c>
    </row>
    <row r="6" spans="1:6">
      <c r="A6" t="s">
        <v>376</v>
      </c>
      <c r="B6" t="s">
        <v>116</v>
      </c>
      <c r="C6" t="s">
        <v>116</v>
      </c>
      <c r="D6" t="s">
        <v>116</v>
      </c>
    </row>
    <row r="7" spans="1:6">
      <c r="A7" t="s">
        <v>377</v>
      </c>
      <c r="B7" t="s">
        <v>117</v>
      </c>
      <c r="C7" t="s">
        <v>117</v>
      </c>
      <c r="D7" t="s">
        <v>116</v>
      </c>
      <c r="E7">
        <v>70138</v>
      </c>
      <c r="F7">
        <v>45776</v>
      </c>
    </row>
    <row r="8" spans="1:6">
      <c r="A8" t="s">
        <v>378</v>
      </c>
      <c r="B8" t="s">
        <v>352</v>
      </c>
      <c r="C8" t="s">
        <v>137</v>
      </c>
      <c r="D8" t="s">
        <v>116</v>
      </c>
      <c r="E8">
        <v>502133</v>
      </c>
      <c r="F8">
        <v>-2944301</v>
      </c>
    </row>
    <row r="9" spans="1:6">
      <c r="A9" t="s">
        <v>379</v>
      </c>
      <c r="B9" t="s">
        <v>126</v>
      </c>
      <c r="C9" t="s">
        <v>126</v>
      </c>
      <c r="D9" t="s">
        <v>116</v>
      </c>
      <c r="E9">
        <v>576383</v>
      </c>
      <c r="F9">
        <v>553323</v>
      </c>
    </row>
    <row r="10" spans="1:6">
      <c r="A10" t="s">
        <v>380</v>
      </c>
      <c r="B10" t="s">
        <v>136</v>
      </c>
      <c r="C10" t="s">
        <v>136</v>
      </c>
      <c r="D10" t="s">
        <v>116</v>
      </c>
      <c r="E10">
        <v>8308</v>
      </c>
      <c r="F10">
        <v>15058</v>
      </c>
    </row>
    <row r="11" spans="1:6">
      <c r="A11" t="s">
        <v>381</v>
      </c>
      <c r="B11" t="s">
        <v>134</v>
      </c>
      <c r="C11" t="s">
        <v>134</v>
      </c>
      <c r="D11" t="s">
        <v>116</v>
      </c>
      <c r="E11">
        <v>96933</v>
      </c>
      <c r="F11">
        <v>51014</v>
      </c>
    </row>
    <row r="12" spans="1:6">
      <c r="A12" t="s">
        <v>382</v>
      </c>
      <c r="B12" t="s">
        <v>12</v>
      </c>
      <c r="C12" t="s">
        <v>12</v>
      </c>
      <c r="D12" t="s">
        <v>116</v>
      </c>
      <c r="E12">
        <v>1253895</v>
      </c>
      <c r="F12">
        <v>959601</v>
      </c>
    </row>
    <row r="13" spans="1:6">
      <c r="A13" t="s">
        <v>383</v>
      </c>
      <c r="B13" t="s">
        <v>107</v>
      </c>
      <c r="C13" t="s">
        <v>107</v>
      </c>
      <c r="D13" t="s">
        <v>116</v>
      </c>
      <c r="E13">
        <v>66587</v>
      </c>
      <c r="F13">
        <v>62422</v>
      </c>
    </row>
    <row r="14" spans="1:6">
      <c r="A14" t="s">
        <v>384</v>
      </c>
      <c r="B14" t="s">
        <v>385</v>
      </c>
      <c r="C14" t="s">
        <v>84</v>
      </c>
      <c r="D14" t="s">
        <v>80</v>
      </c>
      <c r="E14">
        <v>86407</v>
      </c>
      <c r="F14">
        <v>97857</v>
      </c>
    </row>
    <row r="15" spans="1:6">
      <c r="A15" t="s">
        <v>386</v>
      </c>
      <c r="B15" t="s">
        <v>113</v>
      </c>
      <c r="C15" t="s">
        <v>113</v>
      </c>
      <c r="D15" t="s">
        <v>80</v>
      </c>
      <c r="E15">
        <v>35459</v>
      </c>
      <c r="F15">
        <v>32478</v>
      </c>
    </row>
    <row r="16" spans="1:6">
      <c r="A16" t="s">
        <v>387</v>
      </c>
      <c r="B16" t="s">
        <v>388</v>
      </c>
      <c r="C16" t="s">
        <v>92</v>
      </c>
      <c r="D16" t="s">
        <v>80</v>
      </c>
      <c r="E16">
        <v>42404</v>
      </c>
      <c r="F16">
        <v>46405</v>
      </c>
    </row>
    <row r="17" spans="1:6">
      <c r="A17" t="s">
        <v>389</v>
      </c>
      <c r="B17" t="s">
        <v>101</v>
      </c>
      <c r="C17" t="s">
        <v>101</v>
      </c>
      <c r="D17" t="s">
        <v>80</v>
      </c>
      <c r="E17">
        <v>22427</v>
      </c>
      <c r="F17">
        <v>11439</v>
      </c>
    </row>
    <row r="18" spans="1:6">
      <c r="A18" t="s">
        <v>390</v>
      </c>
      <c r="D18" t="s">
        <v>80</v>
      </c>
      <c r="E18">
        <v>439742</v>
      </c>
      <c r="F18">
        <v>442265</v>
      </c>
    </row>
    <row r="19" spans="1:6">
      <c r="A19" t="s">
        <v>391</v>
      </c>
      <c r="B19" t="s">
        <v>391</v>
      </c>
      <c r="C19" t="s">
        <v>91</v>
      </c>
      <c r="D19" t="s">
        <v>80</v>
      </c>
      <c r="E19">
        <v>261137</v>
      </c>
      <c r="F19">
        <v>262710</v>
      </c>
    </row>
    <row r="20" spans="1:6">
      <c r="A20" t="s">
        <v>392</v>
      </c>
      <c r="D20" t="s">
        <v>80</v>
      </c>
      <c r="E20">
        <v>2208058</v>
      </c>
      <c r="F20">
        <v>1915177</v>
      </c>
    </row>
    <row r="21" spans="1:6">
      <c r="A21" t="s">
        <v>393</v>
      </c>
      <c r="D21" t="s">
        <v>80</v>
      </c>
    </row>
    <row r="22" spans="1:6">
      <c r="A22" t="s">
        <v>394</v>
      </c>
      <c r="B22" t="s">
        <v>165</v>
      </c>
      <c r="C22" t="s">
        <v>165</v>
      </c>
      <c r="D22" t="s">
        <v>141</v>
      </c>
    </row>
    <row r="23" spans="1:6">
      <c r="A23" t="s">
        <v>395</v>
      </c>
      <c r="B23" t="s">
        <v>173</v>
      </c>
      <c r="C23" t="s">
        <v>173</v>
      </c>
      <c r="D23" t="s">
        <v>141</v>
      </c>
      <c r="E23">
        <v>8859</v>
      </c>
      <c r="F23">
        <v>19748</v>
      </c>
    </row>
    <row r="24" spans="1:6">
      <c r="A24" t="s">
        <v>396</v>
      </c>
      <c r="B24" t="s">
        <v>396</v>
      </c>
      <c r="C24" t="s">
        <v>163</v>
      </c>
      <c r="D24" t="s">
        <v>141</v>
      </c>
      <c r="E24">
        <v>225499</v>
      </c>
      <c r="F24">
        <v>232364</v>
      </c>
    </row>
    <row r="25" spans="1:6">
      <c r="A25" t="s">
        <v>364</v>
      </c>
      <c r="B25" t="s">
        <v>397</v>
      </c>
      <c r="C25" t="s">
        <v>161</v>
      </c>
      <c r="D25" t="s">
        <v>141</v>
      </c>
      <c r="E25">
        <v>102841</v>
      </c>
      <c r="F25">
        <v>95055</v>
      </c>
    </row>
    <row r="26" spans="1:6">
      <c r="A26" t="s">
        <v>398</v>
      </c>
      <c r="D26" t="s">
        <v>141</v>
      </c>
      <c r="E26">
        <v>243589</v>
      </c>
    </row>
    <row r="27" spans="1:6">
      <c r="A27" t="s">
        <v>399</v>
      </c>
      <c r="B27" t="s">
        <v>14</v>
      </c>
      <c r="C27" t="s">
        <v>14</v>
      </c>
      <c r="D27" t="s">
        <v>141</v>
      </c>
      <c r="E27">
        <v>580788</v>
      </c>
      <c r="F27">
        <v>347167</v>
      </c>
    </row>
    <row r="28" spans="1:6">
      <c r="A28" t="s">
        <v>400</v>
      </c>
      <c r="B28" t="s">
        <v>401</v>
      </c>
      <c r="C28" t="s">
        <v>171</v>
      </c>
      <c r="D28" t="s">
        <v>165</v>
      </c>
      <c r="E28">
        <v>386604</v>
      </c>
      <c r="F28">
        <v>391044</v>
      </c>
    </row>
    <row r="29" spans="1:6">
      <c r="A29" t="s">
        <v>402</v>
      </c>
      <c r="B29" t="s">
        <v>178</v>
      </c>
      <c r="C29" t="s">
        <v>178</v>
      </c>
      <c r="D29" t="s">
        <v>165</v>
      </c>
      <c r="E29">
        <v>15128</v>
      </c>
      <c r="F29">
        <v>15888</v>
      </c>
    </row>
    <row r="30" spans="1:6">
      <c r="A30" t="s">
        <v>403</v>
      </c>
      <c r="B30" t="s">
        <v>180</v>
      </c>
      <c r="C30" t="s">
        <v>180</v>
      </c>
      <c r="D30" t="s">
        <v>165</v>
      </c>
      <c r="E30">
        <v>36529</v>
      </c>
      <c r="F30">
        <v>40389</v>
      </c>
    </row>
    <row r="31" spans="1:6">
      <c r="A31" t="s">
        <v>404</v>
      </c>
      <c r="B31" t="s">
        <v>164</v>
      </c>
      <c r="C31" t="s">
        <v>164</v>
      </c>
      <c r="D31" t="s">
        <v>165</v>
      </c>
      <c r="E31">
        <v>1019049</v>
      </c>
      <c r="F31">
        <v>794488</v>
      </c>
    </row>
    <row r="32" spans="1:6">
      <c r="A32" t="s">
        <v>405</v>
      </c>
      <c r="B32" t="s">
        <v>181</v>
      </c>
      <c r="C32" t="s">
        <v>181</v>
      </c>
      <c r="D32" t="s">
        <v>165</v>
      </c>
    </row>
    <row r="33" spans="1:6">
      <c r="A33" t="s">
        <v>406</v>
      </c>
      <c r="D33" t="s">
        <v>165</v>
      </c>
    </row>
    <row r="34" spans="1:6">
      <c r="A34" t="s">
        <v>407</v>
      </c>
      <c r="B34" t="s">
        <v>182</v>
      </c>
      <c r="C34" t="s">
        <v>182</v>
      </c>
      <c r="D34" t="s">
        <v>181</v>
      </c>
      <c r="E34">
        <v>264</v>
      </c>
      <c r="F34">
        <v>245</v>
      </c>
    </row>
    <row r="35" spans="1:6">
      <c r="A35" t="s">
        <v>408</v>
      </c>
      <c r="B35" t="s">
        <v>182</v>
      </c>
      <c r="C35" t="s">
        <v>182</v>
      </c>
      <c r="D35" t="s">
        <v>181</v>
      </c>
      <c r="E35">
        <v>464112</v>
      </c>
      <c r="F35">
        <v>451844</v>
      </c>
    </row>
    <row r="36" spans="1:6">
      <c r="A36" t="s">
        <v>409</v>
      </c>
      <c r="B36" t="s">
        <v>189</v>
      </c>
      <c r="C36" t="s">
        <v>189</v>
      </c>
      <c r="D36" t="s">
        <v>181</v>
      </c>
      <c r="E36">
        <v>-15194</v>
      </c>
      <c r="F36">
        <v>-5522</v>
      </c>
    </row>
    <row r="37" spans="1:6">
      <c r="A37" t="s">
        <v>410</v>
      </c>
      <c r="B37" t="s">
        <v>187</v>
      </c>
      <c r="C37" t="s">
        <v>187</v>
      </c>
      <c r="D37" t="s">
        <v>181</v>
      </c>
      <c r="E37">
        <v>758881</v>
      </c>
      <c r="F37">
        <v>674542</v>
      </c>
    </row>
    <row r="38" spans="1:6">
      <c r="A38" t="s">
        <v>411</v>
      </c>
      <c r="B38" t="s">
        <v>412</v>
      </c>
      <c r="C38" t="s">
        <v>192</v>
      </c>
      <c r="D38" t="s">
        <v>181</v>
      </c>
      <c r="E38">
        <v>-19054</v>
      </c>
      <c r="F38">
        <v>-420</v>
      </c>
    </row>
    <row r="39" spans="1:6">
      <c r="A39" t="s">
        <v>413</v>
      </c>
      <c r="B39" t="s">
        <v>195</v>
      </c>
      <c r="C39" t="s">
        <v>195</v>
      </c>
      <c r="D39" t="s">
        <v>181</v>
      </c>
      <c r="E39">
        <v>1189009</v>
      </c>
      <c r="F39">
        <v>1120689</v>
      </c>
    </row>
    <row r="40" spans="1:6">
      <c r="A40" t="s">
        <v>414</v>
      </c>
      <c r="D40" t="s">
        <v>181</v>
      </c>
      <c r="E40">
        <v>2208058</v>
      </c>
      <c r="F40">
        <v>1915177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/>
  </sheetViews>
  <sheetFormatPr defaultRowHeight="12.75"/>
  <cols>
    <col min="1" max="4" width="25.7109375" customWidth="1"/>
  </cols>
  <sheetData>
    <row r="2" spans="1:7">
      <c r="F2">
        <v>31</v>
      </c>
    </row>
    <row r="3" spans="1:7">
      <c r="E3">
        <v>2019</v>
      </c>
      <c r="F3">
        <v>2018</v>
      </c>
      <c r="G3">
        <v>2017</v>
      </c>
    </row>
    <row r="6" spans="1:7">
      <c r="A6" t="s">
        <v>415</v>
      </c>
      <c r="B6" t="s">
        <v>416</v>
      </c>
      <c r="C6" t="s">
        <v>26</v>
      </c>
      <c r="D6" t="s">
        <v>417</v>
      </c>
      <c r="F6">
        <v>3.0762082806938239E+20</v>
      </c>
    </row>
    <row r="7" spans="1:7">
      <c r="A7" t="s">
        <v>418</v>
      </c>
      <c r="B7" t="s">
        <v>27</v>
      </c>
      <c r="C7" t="s">
        <v>27</v>
      </c>
      <c r="D7" t="s">
        <v>417</v>
      </c>
      <c r="E7">
        <v>1969099</v>
      </c>
      <c r="F7">
        <v>1752199</v>
      </c>
      <c r="G7">
        <v>1545107</v>
      </c>
    </row>
    <row r="8" spans="1:7">
      <c r="A8" t="s">
        <v>419</v>
      </c>
      <c r="B8" t="s">
        <v>420</v>
      </c>
      <c r="C8" t="s">
        <v>32</v>
      </c>
      <c r="D8" t="s">
        <v>417</v>
      </c>
      <c r="E8">
        <v>1107109</v>
      </c>
      <c r="F8">
        <v>1054739</v>
      </c>
      <c r="G8">
        <v>841328</v>
      </c>
    </row>
    <row r="9" spans="1:7">
      <c r="A9" t="s">
        <v>421</v>
      </c>
      <c r="B9" t="s">
        <v>36</v>
      </c>
      <c r="C9" t="s">
        <v>36</v>
      </c>
      <c r="D9" t="s">
        <v>417</v>
      </c>
      <c r="E9">
        <v>834763</v>
      </c>
      <c r="F9">
        <v>855247</v>
      </c>
      <c r="G9">
        <v>704436</v>
      </c>
    </row>
    <row r="10" spans="1:7">
      <c r="A10" t="s">
        <v>422</v>
      </c>
      <c r="B10" t="s">
        <v>42</v>
      </c>
      <c r="C10" t="s">
        <v>42</v>
      </c>
      <c r="D10" t="s">
        <v>417</v>
      </c>
      <c r="E10">
        <v>38819</v>
      </c>
      <c r="F10">
        <v>37783</v>
      </c>
      <c r="G10">
        <v>32481</v>
      </c>
    </row>
    <row r="11" spans="1:7">
      <c r="A11" t="s">
        <v>423</v>
      </c>
      <c r="B11" t="s">
        <v>44</v>
      </c>
      <c r="C11" t="s">
        <v>44</v>
      </c>
      <c r="D11" t="s">
        <v>417</v>
      </c>
      <c r="E11">
        <v>2813</v>
      </c>
      <c r="F11">
        <v>7884</v>
      </c>
      <c r="G11">
        <v>10480</v>
      </c>
    </row>
    <row r="12" spans="1:7">
      <c r="A12" t="s">
        <v>424</v>
      </c>
      <c r="B12" t="s">
        <v>425</v>
      </c>
      <c r="C12" t="s">
        <v>46</v>
      </c>
      <c r="D12" t="s">
        <v>417</v>
      </c>
      <c r="E12">
        <v>230714</v>
      </c>
      <c r="F12">
        <v>153825</v>
      </c>
      <c r="G12">
        <v>93931</v>
      </c>
    </row>
    <row r="13" spans="1:7">
      <c r="A13" t="s">
        <v>426</v>
      </c>
      <c r="D13" t="s">
        <v>417</v>
      </c>
      <c r="E13">
        <v>-2960</v>
      </c>
      <c r="F13">
        <v>-1413</v>
      </c>
      <c r="G13">
        <v>-580</v>
      </c>
    </row>
    <row r="14" spans="1:7">
      <c r="A14" t="s">
        <v>427</v>
      </c>
      <c r="D14" t="s">
        <v>417</v>
      </c>
      <c r="E14">
        <v>-43924</v>
      </c>
      <c r="F14">
        <v>-42363</v>
      </c>
      <c r="G14">
        <v>-15589</v>
      </c>
    </row>
    <row r="15" spans="1:7">
      <c r="A15" t="s">
        <v>428</v>
      </c>
      <c r="B15" t="s">
        <v>429</v>
      </c>
      <c r="C15" t="s">
        <v>61</v>
      </c>
      <c r="D15" t="s">
        <v>417</v>
      </c>
      <c r="E15">
        <v>183830</v>
      </c>
      <c r="F15">
        <v>110049</v>
      </c>
      <c r="G15">
        <v>77762</v>
      </c>
    </row>
    <row r="16" spans="1:7">
      <c r="A16" t="s">
        <v>430</v>
      </c>
      <c r="B16" t="s">
        <v>56</v>
      </c>
      <c r="C16" t="s">
        <v>56</v>
      </c>
      <c r="D16" t="s">
        <v>417</v>
      </c>
      <c r="E16">
        <v>45763</v>
      </c>
      <c r="F16">
        <v>47925</v>
      </c>
      <c r="G16">
        <v>25824</v>
      </c>
    </row>
    <row r="17" spans="1:7">
      <c r="A17" t="s">
        <v>431</v>
      </c>
      <c r="B17" t="s">
        <v>70</v>
      </c>
      <c r="C17" t="s">
        <v>70</v>
      </c>
      <c r="D17" t="s">
        <v>417</v>
      </c>
      <c r="E17">
        <v>138067</v>
      </c>
      <c r="F17">
        <v>62124</v>
      </c>
      <c r="G17">
        <v>51938</v>
      </c>
    </row>
    <row r="18" spans="1:7">
      <c r="A18" t="s">
        <v>432</v>
      </c>
      <c r="D18" t="s">
        <v>417</v>
      </c>
    </row>
    <row r="19" spans="1:7">
      <c r="A19" t="s">
        <v>433</v>
      </c>
      <c r="D19" t="s">
        <v>417</v>
      </c>
    </row>
    <row r="20" spans="1:7">
      <c r="A20" t="s">
        <v>434</v>
      </c>
      <c r="D20" t="s">
        <v>417</v>
      </c>
      <c r="E20">
        <v>281</v>
      </c>
      <c r="F20">
        <v>127</v>
      </c>
      <c r="G20">
        <v>112</v>
      </c>
    </row>
    <row r="21" spans="1:7">
      <c r="A21" t="s">
        <v>435</v>
      </c>
      <c r="D21" t="s">
        <v>417</v>
      </c>
      <c r="E21">
        <v>49140</v>
      </c>
      <c r="F21">
        <v>48820</v>
      </c>
      <c r="G21">
        <v>46308</v>
      </c>
    </row>
    <row r="22" spans="1:7">
      <c r="A22" t="s">
        <v>436</v>
      </c>
      <c r="D22" t="s">
        <v>417</v>
      </c>
    </row>
    <row r="23" spans="1:7">
      <c r="A23" t="s">
        <v>434</v>
      </c>
      <c r="D23" t="s">
        <v>417</v>
      </c>
      <c r="E23">
        <v>275</v>
      </c>
      <c r="F23">
        <v>125</v>
      </c>
      <c r="G23">
        <v>110</v>
      </c>
    </row>
    <row r="24" spans="1:7">
      <c r="A24" t="s">
        <v>435</v>
      </c>
      <c r="D24" t="s">
        <v>417</v>
      </c>
      <c r="E24">
        <v>50274</v>
      </c>
      <c r="F24">
        <v>49750</v>
      </c>
      <c r="G24">
        <v>47394</v>
      </c>
    </row>
    <row r="25" spans="1:7">
      <c r="A25" t="s">
        <v>431</v>
      </c>
      <c r="B25" t="s">
        <v>70</v>
      </c>
      <c r="C25" t="s">
        <v>70</v>
      </c>
      <c r="D25" t="s">
        <v>417</v>
      </c>
      <c r="E25">
        <v>138067</v>
      </c>
      <c r="F25">
        <v>62124</v>
      </c>
      <c r="G25">
        <v>51938</v>
      </c>
    </row>
    <row r="26" spans="1:7">
      <c r="A26" t="s">
        <v>437</v>
      </c>
      <c r="B26" t="s">
        <v>438</v>
      </c>
      <c r="C26" t="s">
        <v>438</v>
      </c>
      <c r="D26" t="s">
        <v>417</v>
      </c>
    </row>
    <row r="27" spans="1:7">
      <c r="A27" t="s">
        <v>439</v>
      </c>
      <c r="B27" t="s">
        <v>59</v>
      </c>
      <c r="C27" t="s">
        <v>59</v>
      </c>
      <c r="D27" t="s">
        <v>417</v>
      </c>
      <c r="E27">
        <v>-9672</v>
      </c>
      <c r="F27">
        <v>-22200</v>
      </c>
      <c r="G27">
        <v>-4033</v>
      </c>
    </row>
    <row r="28" spans="1:7">
      <c r="A28" t="s">
        <v>440</v>
      </c>
      <c r="B28" t="s">
        <v>438</v>
      </c>
      <c r="C28" t="s">
        <v>438</v>
      </c>
      <c r="D28" t="s">
        <v>417</v>
      </c>
      <c r="E28">
        <v>-9672</v>
      </c>
      <c r="F28">
        <v>22200</v>
      </c>
      <c r="G28">
        <v>-4033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3"/>
  <sheetViews>
    <sheetView workbookViewId="0"/>
  </sheetViews>
  <sheetFormatPr defaultRowHeight="12.75"/>
  <cols>
    <col min="1" max="4" width="25.7109375" customWidth="1"/>
  </cols>
  <sheetData>
    <row r="4" spans="1:7">
      <c r="E4">
        <v>2019</v>
      </c>
      <c r="F4">
        <v>2018</v>
      </c>
      <c r="G4">
        <v>2017</v>
      </c>
    </row>
    <row r="6" spans="1:7">
      <c r="A6" t="s">
        <v>441</v>
      </c>
      <c r="B6" t="s">
        <v>231</v>
      </c>
      <c r="C6" t="s">
        <v>231</v>
      </c>
      <c r="D6" t="s">
        <v>442</v>
      </c>
    </row>
    <row r="7" spans="1:7">
      <c r="A7" t="s">
        <v>431</v>
      </c>
      <c r="B7" t="s">
        <v>232</v>
      </c>
      <c r="C7" t="s">
        <v>232</v>
      </c>
      <c r="D7" t="s">
        <v>442</v>
      </c>
      <c r="E7">
        <v>138067</v>
      </c>
      <c r="F7">
        <v>62124</v>
      </c>
      <c r="G7">
        <v>51938</v>
      </c>
    </row>
    <row r="8" spans="1:7">
      <c r="A8" t="s">
        <v>443</v>
      </c>
    </row>
    <row r="9" spans="1:7">
      <c r="A9" t="s">
        <v>444</v>
      </c>
    </row>
    <row r="10" spans="1:7">
      <c r="A10" t="s">
        <v>422</v>
      </c>
      <c r="B10" t="s">
        <v>236</v>
      </c>
      <c r="C10" t="s">
        <v>236</v>
      </c>
      <c r="D10" t="s">
        <v>442</v>
      </c>
      <c r="E10">
        <v>38819</v>
      </c>
      <c r="F10">
        <v>37783</v>
      </c>
      <c r="G10">
        <v>32481</v>
      </c>
    </row>
    <row r="11" spans="1:7">
      <c r="A11" t="s">
        <v>423</v>
      </c>
      <c r="B11" t="s">
        <v>240</v>
      </c>
      <c r="C11" t="s">
        <v>240</v>
      </c>
      <c r="D11" t="s">
        <v>442</v>
      </c>
      <c r="E11">
        <v>2813</v>
      </c>
      <c r="F11">
        <v>7884</v>
      </c>
      <c r="G11">
        <v>10480</v>
      </c>
    </row>
    <row r="12" spans="1:7">
      <c r="A12" t="s">
        <v>445</v>
      </c>
      <c r="F12">
        <v>3575</v>
      </c>
    </row>
    <row r="13" spans="1:7">
      <c r="A13" t="s">
        <v>446</v>
      </c>
      <c r="E13">
        <v>1543</v>
      </c>
      <c r="F13">
        <v>454</v>
      </c>
      <c r="G13">
        <v>27</v>
      </c>
    </row>
    <row r="14" spans="1:7">
      <c r="A14" t="s">
        <v>447</v>
      </c>
      <c r="B14" t="s">
        <v>248</v>
      </c>
      <c r="C14" t="s">
        <v>248</v>
      </c>
      <c r="D14" t="s">
        <v>442</v>
      </c>
      <c r="E14">
        <v>19694</v>
      </c>
      <c r="F14">
        <v>19665</v>
      </c>
      <c r="G14">
        <v>16901</v>
      </c>
    </row>
    <row r="15" spans="1:7">
      <c r="A15" t="s">
        <v>448</v>
      </c>
      <c r="E15">
        <v>10052</v>
      </c>
      <c r="F15">
        <v>10890</v>
      </c>
      <c r="G15">
        <v>5157</v>
      </c>
    </row>
    <row r="16" spans="1:7">
      <c r="A16" t="s">
        <v>449</v>
      </c>
      <c r="B16" t="s">
        <v>269</v>
      </c>
      <c r="C16" t="s">
        <v>269</v>
      </c>
      <c r="E16">
        <v>5404</v>
      </c>
      <c r="F16">
        <v>4078</v>
      </c>
      <c r="G16">
        <v>-7319</v>
      </c>
    </row>
    <row r="17" spans="1:7">
      <c r="A17" t="s">
        <v>450</v>
      </c>
      <c r="B17" t="s">
        <v>242</v>
      </c>
      <c r="C17" t="s">
        <v>242</v>
      </c>
      <c r="D17" t="s">
        <v>442</v>
      </c>
      <c r="E17">
        <v>128</v>
      </c>
      <c r="F17">
        <v>2922</v>
      </c>
      <c r="G17">
        <v>3201</v>
      </c>
    </row>
    <row r="18" spans="1:7">
      <c r="A18" t="s">
        <v>451</v>
      </c>
      <c r="B18" t="s">
        <v>251</v>
      </c>
      <c r="C18" t="s">
        <v>251</v>
      </c>
      <c r="D18" t="s">
        <v>442</v>
      </c>
    </row>
    <row r="19" spans="1:7">
      <c r="A19" t="s">
        <v>452</v>
      </c>
      <c r="B19" t="s">
        <v>265</v>
      </c>
      <c r="C19" t="s">
        <v>265</v>
      </c>
      <c r="D19" t="s">
        <v>442</v>
      </c>
      <c r="E19">
        <v>-207877</v>
      </c>
      <c r="F19">
        <v>-29947</v>
      </c>
      <c r="G19">
        <v>-29310</v>
      </c>
    </row>
    <row r="20" spans="1:7">
      <c r="A20" t="s">
        <v>379</v>
      </c>
      <c r="B20" t="s">
        <v>261</v>
      </c>
      <c r="C20" t="s">
        <v>261</v>
      </c>
      <c r="D20" t="s">
        <v>442</v>
      </c>
      <c r="E20">
        <v>-23568</v>
      </c>
      <c r="F20">
        <v>-68775</v>
      </c>
      <c r="G20">
        <v>12633</v>
      </c>
    </row>
    <row r="21" spans="1:7">
      <c r="A21" t="s">
        <v>453</v>
      </c>
      <c r="D21" t="s">
        <v>442</v>
      </c>
      <c r="E21">
        <v>-3866</v>
      </c>
      <c r="F21">
        <v>11284</v>
      </c>
      <c r="G21">
        <v>14233</v>
      </c>
    </row>
    <row r="22" spans="1:7">
      <c r="A22" t="s">
        <v>381</v>
      </c>
      <c r="B22" t="s">
        <v>264</v>
      </c>
      <c r="C22" t="s">
        <v>264</v>
      </c>
      <c r="D22" t="s">
        <v>442</v>
      </c>
      <c r="E22">
        <v>-47959</v>
      </c>
      <c r="F22">
        <v>-3877</v>
      </c>
      <c r="G22">
        <v>-6300</v>
      </c>
    </row>
    <row r="23" spans="1:7">
      <c r="A23" t="s">
        <v>386</v>
      </c>
      <c r="B23" t="s">
        <v>276</v>
      </c>
      <c r="C23" t="s">
        <v>276</v>
      </c>
      <c r="D23" t="s">
        <v>442</v>
      </c>
      <c r="E23">
        <v>-6237</v>
      </c>
      <c r="F23">
        <v>10991</v>
      </c>
      <c r="G23">
        <v>-10863</v>
      </c>
    </row>
    <row r="24" spans="1:7">
      <c r="A24" t="s">
        <v>398</v>
      </c>
      <c r="D24" t="s">
        <v>442</v>
      </c>
      <c r="E24">
        <v>177144</v>
      </c>
    </row>
    <row r="25" spans="1:7">
      <c r="A25" t="s">
        <v>454</v>
      </c>
      <c r="B25" t="s">
        <v>273</v>
      </c>
      <c r="C25" t="s">
        <v>273</v>
      </c>
      <c r="D25" t="s">
        <v>442</v>
      </c>
      <c r="E25">
        <v>-328</v>
      </c>
      <c r="F25">
        <v>10683</v>
      </c>
      <c r="G25">
        <v>12436</v>
      </c>
    </row>
    <row r="26" spans="1:7">
      <c r="A26" t="s">
        <v>455</v>
      </c>
      <c r="B26" t="s">
        <v>285</v>
      </c>
      <c r="C26" t="s">
        <v>285</v>
      </c>
      <c r="D26" t="s">
        <v>442</v>
      </c>
      <c r="E26">
        <v>103829</v>
      </c>
      <c r="F26">
        <v>79734</v>
      </c>
      <c r="G26">
        <v>105695</v>
      </c>
    </row>
    <row r="27" spans="1:7">
      <c r="A27" t="s">
        <v>456</v>
      </c>
      <c r="B27" t="s">
        <v>286</v>
      </c>
      <c r="C27" t="s">
        <v>286</v>
      </c>
      <c r="D27" t="s">
        <v>457</v>
      </c>
    </row>
    <row r="28" spans="1:7">
      <c r="A28" t="s">
        <v>458</v>
      </c>
      <c r="B28" t="s">
        <v>287</v>
      </c>
      <c r="C28" t="s">
        <v>287</v>
      </c>
      <c r="D28" t="s">
        <v>457</v>
      </c>
      <c r="E28">
        <v>-29205</v>
      </c>
      <c r="F28">
        <v>-34507</v>
      </c>
      <c r="G28">
        <v>-24928</v>
      </c>
    </row>
    <row r="29" spans="1:7">
      <c r="A29" t="s">
        <v>459</v>
      </c>
      <c r="D29" t="s">
        <v>457</v>
      </c>
      <c r="E29">
        <v>-9951</v>
      </c>
      <c r="F29">
        <v>-49</v>
      </c>
      <c r="G29">
        <v>-35432</v>
      </c>
    </row>
    <row r="30" spans="1:7">
      <c r="A30" t="s">
        <v>460</v>
      </c>
      <c r="D30" t="s">
        <v>457</v>
      </c>
      <c r="E30">
        <v>1470</v>
      </c>
    </row>
    <row r="31" spans="1:7">
      <c r="A31" t="s">
        <v>461</v>
      </c>
      <c r="B31" t="s">
        <v>298</v>
      </c>
      <c r="C31" t="s">
        <v>298</v>
      </c>
      <c r="D31" t="s">
        <v>457</v>
      </c>
      <c r="E31">
        <v>354</v>
      </c>
      <c r="F31">
        <v>644</v>
      </c>
    </row>
    <row r="32" spans="1:7">
      <c r="A32" t="s">
        <v>462</v>
      </c>
      <c r="B32" t="s">
        <v>287</v>
      </c>
      <c r="C32" t="s">
        <v>287</v>
      </c>
      <c r="D32" t="s">
        <v>457</v>
      </c>
      <c r="G32">
        <v>-465403</v>
      </c>
    </row>
    <row r="33" spans="1:7">
      <c r="A33" t="s">
        <v>463</v>
      </c>
      <c r="B33" t="s">
        <v>296</v>
      </c>
      <c r="C33" t="s">
        <v>296</v>
      </c>
      <c r="D33" t="s">
        <v>457</v>
      </c>
      <c r="E33">
        <v>-37332</v>
      </c>
      <c r="F33">
        <v>-33912</v>
      </c>
      <c r="G33">
        <v>-525763</v>
      </c>
    </row>
    <row r="34" spans="1:7">
      <c r="A34" t="s">
        <v>464</v>
      </c>
      <c r="B34" t="s">
        <v>297</v>
      </c>
      <c r="C34" t="s">
        <v>297</v>
      </c>
      <c r="D34" t="s">
        <v>465</v>
      </c>
    </row>
    <row r="35" spans="1:7">
      <c r="A35" t="s">
        <v>466</v>
      </c>
      <c r="B35" t="s">
        <v>299</v>
      </c>
      <c r="C35" t="s">
        <v>299</v>
      </c>
      <c r="D35" t="s">
        <v>465</v>
      </c>
      <c r="G35">
        <v>283204</v>
      </c>
    </row>
    <row r="36" spans="1:7">
      <c r="A36" t="s">
        <v>467</v>
      </c>
      <c r="D36" t="s">
        <v>457</v>
      </c>
      <c r="E36">
        <v>-2315935</v>
      </c>
      <c r="F36">
        <v>-2018892</v>
      </c>
      <c r="G36">
        <v>-413282</v>
      </c>
    </row>
    <row r="37" spans="1:7">
      <c r="A37" t="s">
        <v>468</v>
      </c>
      <c r="B37" t="s">
        <v>299</v>
      </c>
      <c r="C37" t="s">
        <v>299</v>
      </c>
      <c r="D37" t="s">
        <v>457</v>
      </c>
      <c r="E37">
        <v>2303932</v>
      </c>
      <c r="F37">
        <v>1939774</v>
      </c>
      <c r="G37">
        <v>524748</v>
      </c>
    </row>
    <row r="38" spans="1:7">
      <c r="A38" t="s">
        <v>469</v>
      </c>
      <c r="B38" t="s">
        <v>299</v>
      </c>
      <c r="C38" t="s">
        <v>299</v>
      </c>
      <c r="D38" t="s">
        <v>465</v>
      </c>
      <c r="G38">
        <v>-20344</v>
      </c>
    </row>
    <row r="39" spans="1:7">
      <c r="A39" t="s">
        <v>470</v>
      </c>
      <c r="D39" t="s">
        <v>465</v>
      </c>
      <c r="E39">
        <v>101</v>
      </c>
      <c r="F39">
        <v>1578</v>
      </c>
      <c r="G39">
        <v>260</v>
      </c>
    </row>
    <row r="40" spans="1:7">
      <c r="A40" t="s">
        <v>471</v>
      </c>
      <c r="B40" t="s">
        <v>298</v>
      </c>
      <c r="C40" t="s">
        <v>298</v>
      </c>
      <c r="D40" t="s">
        <v>465</v>
      </c>
      <c r="E40">
        <v>-20311</v>
      </c>
    </row>
    <row r="41" spans="1:7">
      <c r="A41" t="s">
        <v>472</v>
      </c>
      <c r="B41" t="s">
        <v>282</v>
      </c>
      <c r="C41" t="s">
        <v>282</v>
      </c>
      <c r="D41" t="s">
        <v>442</v>
      </c>
      <c r="E41">
        <v>-5738</v>
      </c>
      <c r="F41">
        <v>-6114</v>
      </c>
      <c r="G41">
        <v>-6955</v>
      </c>
    </row>
    <row r="42" spans="1:7">
      <c r="A42" t="s">
        <v>473</v>
      </c>
      <c r="B42" t="s">
        <v>311</v>
      </c>
      <c r="C42" t="s">
        <v>311</v>
      </c>
      <c r="D42" t="s">
        <v>465</v>
      </c>
      <c r="E42">
        <v>-37951</v>
      </c>
      <c r="F42">
        <v>-83654</v>
      </c>
      <c r="G42">
        <v>367631</v>
      </c>
    </row>
    <row r="43" spans="1:7">
      <c r="A43" t="s">
        <v>439</v>
      </c>
      <c r="D43" t="s">
        <v>465</v>
      </c>
      <c r="E43">
        <v>-4184</v>
      </c>
      <c r="F43">
        <v>3651</v>
      </c>
      <c r="G43">
        <v>-193</v>
      </c>
    </row>
    <row r="44" spans="1:7">
      <c r="A44" t="s">
        <v>474</v>
      </c>
      <c r="B44" t="s">
        <v>474</v>
      </c>
      <c r="C44" t="s">
        <v>312</v>
      </c>
      <c r="D44" t="s">
        <v>465</v>
      </c>
      <c r="E44">
        <v>24362</v>
      </c>
      <c r="F44">
        <v>-34181</v>
      </c>
      <c r="G44">
        <v>-52630</v>
      </c>
    </row>
    <row r="45" spans="1:7">
      <c r="A45" t="s">
        <v>475</v>
      </c>
      <c r="B45" t="s">
        <v>476</v>
      </c>
      <c r="C45" t="s">
        <v>315</v>
      </c>
      <c r="D45" t="s">
        <v>465</v>
      </c>
      <c r="E45">
        <v>45776</v>
      </c>
      <c r="F45">
        <v>79957</v>
      </c>
      <c r="G45">
        <v>132587</v>
      </c>
    </row>
    <row r="46" spans="1:7">
      <c r="A46" t="s">
        <v>477</v>
      </c>
      <c r="B46" t="s">
        <v>316</v>
      </c>
      <c r="C46" t="s">
        <v>316</v>
      </c>
      <c r="D46" t="s">
        <v>465</v>
      </c>
      <c r="E46">
        <v>70138</v>
      </c>
      <c r="F46">
        <v>45776</v>
      </c>
      <c r="G46">
        <v>79957</v>
      </c>
    </row>
    <row r="47" spans="1:7">
      <c r="A47" t="s">
        <v>478</v>
      </c>
      <c r="D47" t="s">
        <v>465</v>
      </c>
    </row>
    <row r="48" spans="1:7">
      <c r="A48" t="s">
        <v>479</v>
      </c>
      <c r="B48" t="s">
        <v>306</v>
      </c>
      <c r="C48" t="s">
        <v>306</v>
      </c>
      <c r="D48" t="s">
        <v>465</v>
      </c>
    </row>
    <row r="49" spans="1:7">
      <c r="A49" t="s">
        <v>480</v>
      </c>
      <c r="D49" t="s">
        <v>465</v>
      </c>
      <c r="E49">
        <v>35807</v>
      </c>
      <c r="F49">
        <v>31644</v>
      </c>
      <c r="G49">
        <v>21773</v>
      </c>
    </row>
    <row r="50" spans="1:7">
      <c r="A50" t="s">
        <v>481</v>
      </c>
      <c r="B50" t="s">
        <v>482</v>
      </c>
      <c r="C50" t="s">
        <v>247</v>
      </c>
      <c r="D50" t="s">
        <v>465</v>
      </c>
      <c r="E50">
        <v>44045</v>
      </c>
      <c r="F50">
        <v>32934</v>
      </c>
      <c r="G50">
        <v>18915</v>
      </c>
    </row>
    <row r="51" spans="1:7">
      <c r="A51" t="s">
        <v>483</v>
      </c>
      <c r="B51" t="s">
        <v>311</v>
      </c>
      <c r="C51" t="s">
        <v>311</v>
      </c>
      <c r="D51" t="s">
        <v>465</v>
      </c>
    </row>
    <row r="52" spans="1:7">
      <c r="A52" t="s">
        <v>484</v>
      </c>
      <c r="B52" t="s">
        <v>298</v>
      </c>
      <c r="C52" t="s">
        <v>298</v>
      </c>
      <c r="D52" t="s">
        <v>465</v>
      </c>
    </row>
    <row r="53" spans="1:7">
      <c r="A53" t="s">
        <v>485</v>
      </c>
      <c r="D53" t="s">
        <v>465</v>
      </c>
      <c r="G53">
        <v>75000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680637-F940-43FD-BE0A-5E7B69459B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DEBE21-01C5-43BD-98E4-8F2C10E6F4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E2801D-EA28-49EB-A06D-2BCF2CE7B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2021-11-08T05:52:06Z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