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78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84" i="1" l="1"/>
  <c r="F184" i="1"/>
  <c r="G92" i="1"/>
  <c r="F92" i="1"/>
  <c r="G89" i="1"/>
  <c r="F89" i="1"/>
  <c r="G24" i="1"/>
  <c r="F24" i="1"/>
  <c r="G432" i="1" l="1"/>
  <c r="G433" i="1" s="1"/>
  <c r="F432" i="1"/>
  <c r="F433" i="1" s="1"/>
  <c r="F418" i="1"/>
  <c r="G417" i="1"/>
  <c r="G418" i="1" s="1"/>
  <c r="F417" i="1"/>
  <c r="G409" i="1"/>
  <c r="G410" i="1" s="1"/>
  <c r="G397" i="1"/>
  <c r="F397" i="1"/>
  <c r="F409" i="1" s="1"/>
  <c r="F410" i="1" s="1"/>
  <c r="N382" i="1"/>
  <c r="O381" i="1"/>
  <c r="N381" i="1"/>
  <c r="M381" i="1"/>
  <c r="L381" i="1"/>
  <c r="K381" i="1"/>
  <c r="J381" i="1"/>
  <c r="F381" i="1"/>
  <c r="O375" i="1"/>
  <c r="N375" i="1"/>
  <c r="M375" i="1"/>
  <c r="L375" i="1"/>
  <c r="K375" i="1"/>
  <c r="J375" i="1"/>
  <c r="F375" i="1"/>
  <c r="H373" i="1"/>
  <c r="L371" i="1"/>
  <c r="N370" i="1"/>
  <c r="J369" i="1"/>
  <c r="H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F100" i="1" s="1"/>
  <c r="F128" i="1" s="1"/>
  <c r="F7" i="1" s="1"/>
  <c r="F12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G11" i="1"/>
  <c r="F11" i="1"/>
  <c r="O10" i="1"/>
  <c r="N10" i="1"/>
  <c r="N376" i="1" s="1"/>
  <c r="M10" i="1"/>
  <c r="L10" i="1"/>
  <c r="K10" i="1"/>
  <c r="J10" i="1"/>
  <c r="I10" i="1"/>
  <c r="H10" i="1"/>
  <c r="G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366" i="1" l="1"/>
  <c r="G366" i="1"/>
  <c r="F384" i="1"/>
  <c r="F13" i="1"/>
  <c r="F14" i="1" s="1"/>
  <c r="F377" i="1"/>
  <c r="F376" i="1"/>
  <c r="F353" i="1"/>
  <c r="F355" i="1" s="1"/>
  <c r="F357" i="1" s="1"/>
  <c r="F385" i="1"/>
  <c r="F383" i="1"/>
  <c r="F382" i="1"/>
  <c r="G383" i="1"/>
  <c r="G382" i="1"/>
  <c r="G353" i="1"/>
  <c r="G355" i="1" s="1"/>
  <c r="G357" i="1" s="1"/>
  <c r="G385" i="1"/>
  <c r="L366" i="1"/>
  <c r="J368" i="1"/>
  <c r="J372" i="1"/>
  <c r="J377" i="1"/>
  <c r="H378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L372" i="1"/>
  <c r="J384" i="1"/>
  <c r="I365" i="1"/>
  <c r="M368" i="1"/>
  <c r="M372" i="1"/>
  <c r="I375" i="1"/>
  <c r="G376" i="1"/>
  <c r="O376" i="1"/>
  <c r="M377" i="1"/>
  <c r="K378" i="1"/>
  <c r="I381" i="1"/>
  <c r="O382" i="1"/>
  <c r="K384" i="1"/>
  <c r="H365" i="1"/>
  <c r="J378" i="1"/>
  <c r="F363" i="1"/>
  <c r="N368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H375" i="1"/>
  <c r="H381" i="1"/>
  <c r="F44" i="1"/>
  <c r="H363" i="1"/>
  <c r="G13" i="1"/>
  <c r="G14" i="1" s="1"/>
  <c r="G44" i="1"/>
  <c r="I363" i="1"/>
  <c r="G378" i="1" l="1"/>
  <c r="G370" i="1"/>
  <c r="G59" i="1"/>
  <c r="G67" i="1" s="1"/>
  <c r="G71" i="1" s="1"/>
  <c r="F378" i="1"/>
  <c r="F59" i="1"/>
  <c r="F67" i="1" s="1"/>
  <c r="F71" i="1" s="1"/>
  <c r="F370" i="1"/>
  <c r="F6" i="1" l="1"/>
  <c r="F373" i="1"/>
  <c r="F83" i="1"/>
  <c r="F372" i="1"/>
  <c r="G373" i="1"/>
  <c r="G83" i="1"/>
  <c r="G372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<sst xmlns="http://schemas.openxmlformats.org/spreadsheetml/2006/main" count="867" uniqueCount="534">
  <si>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</si>
  <si>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</si>
  <si>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</si>
  <si>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</si>
  <si>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</si>
  <si>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</si>
  <si>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</si>
  <si>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</si>
  <si>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</si>
  <si>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</si>
  <si>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</si>
  <si>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</si>
  <si>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</si>
  <si>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</si>
  <si>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</si>
  <si>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</si>
  <si>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</si>
  <si>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</si>
  <si>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</si>
  <si>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</si>
  <si>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</si>
  <si>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</si>
  <si>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</si>
  <si>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</si>
  <si>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</si>
  <si>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</si>
  <si>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</si>
  <si>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</si>
  <si>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</si>
  <si>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</si>
  <si>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</si>
  <si>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</si>
  <si>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</si>
  <si>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</si>
  <si>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</si>
  <si>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</si>
  <si>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</si>
  <si>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</si>
  <si>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</si>
  <si>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</si>
  <si>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</si>
  <si>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</si>
  <si>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</si>
  <si>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</si>
  <si>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</si>
  <si>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</si>
  <si>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</si>
  <si>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</si>
  <si>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</si>
  <si>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</si>
  <si>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</si>
  <si>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</si>
  <si>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</si>
  <si>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</si>
  <si>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</si>
  <si>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</si>
  <si>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</si>
  <si>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</si>
  <si>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</si>
  <si>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</si>
  <si>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</si>
  <si>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</si>
  <si>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</si>
  <si>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</si>
  <si>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</si>
  <si>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</si>
  <si>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</si>
  <si>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</si>
  <si>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</si>
  <si>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</si>
  <si>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</si>
  <si>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</si>
  <si>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</si>
  <si>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</si>
  <si>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</si>
  <si>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</si>
  <si>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</si>
  <si>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</si>
  <si>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</si>
  <si>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</si>
  <si>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</si>
  <si>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</si>
  <si>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</si>
  <si>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</si>
  <si>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</si>
  <si>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</si>
  <si>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</si>
  <si>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</si>
  <si>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</si>
  <si>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</si>
  <si>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</si>
  <si>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</si>
  <si>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</si>
  <si>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</si>
  <si>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</si>
  <si>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</si>
  <si>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</si>
  <si>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</si>
  <si>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</si>
  <si>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</si>
  <si>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</si>
  <si>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</si>
  <si>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</si>
  <si>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</si>
  <si>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</si>
  <si>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</si>
  <si>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</si>
  <si>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</si>
  <si>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</si>
  <si>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</si>
  <si>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</si>
  <si>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</si>
  <si>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</si>
  <si>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</si>
  <si>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</si>
  <si>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</si>
  <si>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</si>
  <si>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</si>
  <si>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</si>
  <si>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</si>
  <si>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</si>
  <si>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</si>
  <si>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</si>
  <si>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</si>
  <si>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</si>
  <si>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</si>
  <si>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</si>
  <si>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</si>
  <si>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</si>
  <si>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</si>
  <si>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</si>
  <si>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</si>
  <si>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</si>
  <si>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</si>
  <si>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</si>
  <si>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</si>
  <si>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</si>
  <si>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</si>
  <si>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</si>
  <si>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</si>
  <si>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</si>
  <si>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</si>
  <si>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</si>
  <si>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</si>
  <si>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</si>
  <si>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</si>
  <si>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</si>
  <si>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</si>
  <si>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</si>
  <si>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</si>
  <si>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</si>
  <si>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</si>
  <si>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</si>
  <si>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</si>
  <si>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</si>
  <si>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</si>
  <si>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</si>
  <si>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</si>
  <si>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</si>
  <si>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</si>
  <si>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</si>
  <si>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</si>
  <si>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</si>
  <si>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</si>
  <si>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</si>
  <si>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</si>
  <si>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</si>
  <si>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</si>
  <si>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</si>
  <si>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</si>
  <si>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</si>
  <si>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</si>
  <si>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</si>
  <si>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</si>
  <si>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</si>
  <si>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</si>
  <si>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</si>
  <si>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</si>
  <si>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</si>
  <si>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</si>
  <si>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</si>
  <si>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</si>
  <si>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</si>
  <si>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</si>
  <si>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</si>
  <si>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</si>
  <si>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</si>
  <si>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</si>
  <si>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</si>
  <si>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</si>
  <si>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</si>
  <si>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</si>
  <si>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</si>
  <si>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</si>
  <si>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</si>
  <si>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</si>
  <si>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</si>
  <si>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</si>
  <si>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</si>
  <si>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</si>
  <si>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</si>
  <si>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</si>
  <si>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</si>
  <si>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</si>
  <si>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</si>
  <si>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</si>
  <si>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</si>
  <si>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</si>
  <si>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</si>
  <si>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</si>
  <si>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</si>
  <si>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</si>
  <si>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</si>
  <si>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</si>
  <si>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</si>
  <si>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</si>
  <si>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</si>
  <si>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</si>
  <si>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</si>
  <si>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</si>
  <si>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</si>
  <si>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</si>
  <si>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</si>
  <si>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</si>
  <si>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</si>
  <si>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</si>
  <si>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</si>
  <si>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</si>
  <si>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</si>
  <si>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</si>
  <si>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</si>
  <si>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</si>
  <si>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</si>
  <si>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</si>
  <si>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</si>
  <si>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</si>
  <si>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</si>
  <si>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</si>
  <si>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</si>
  <si>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</si>
  <si>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</si>
  <si>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</si>
  <si>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</si>
  <si>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</si>
  <si>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</si>
  <si>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</si>
  <si>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</si>
  <si>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</si>
  <si>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</si>
  <si>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</si>
  <si>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</si>
  <si>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</si>
  <si>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</si>
  <si>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</si>
  <si>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</si>
  <si>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</si>
  <si>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</si>
  <si>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</si>
  <si>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</si>
  <si>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</si>
  <si>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</si>
  <si>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</si>
  <si>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</si>
  <si>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</si>
  <si>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</si>
  <si>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</si>
  <si>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</si>
  <si>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</si>
  <si>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</si>
  <si>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</si>
  <si>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</si>
  <si>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</si>
  <si>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</si>
  <si>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</si>
  <si>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</si>
  <si>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</si>
  <si>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</si>
  <si>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</si>
  <si>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</si>
  <si>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</si>
  <si>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</si>
  <si>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</si>
  <si>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</si>
  <si>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</si>
  <si>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</si>
  <si>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</si>
  <si>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</si>
  <si>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</si>
  <si>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</si>
  <si>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</si>
  <si>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</si>
  <si>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</si>
  <si>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</si>
  <si>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</si>
  <si>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</si>
  <si>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</si>
  <si>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</si>
  <si>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</si>
  <si>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</si>
  <si>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</si>
  <si>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</si>
  <si>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</si>
  <si>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</si>
  <si>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</si>
  <si>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</si>
  <si>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</si>
  <si>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</si>
  <si>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</si>
  <si>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</si>
  <si>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</si>
  <si>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</si>
  <si>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</si>
  <si>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</si>
  <si>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</si>
  <si>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</si>
  <si>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</si>
  <si>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</si>
  <si>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</si>
  <si>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</si>
  <si>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</si>
  <si>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</si>
  <si>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</si>
  <si>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</si>
  <si>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</si>
  <si>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</si>
  <si>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</si>
  <si>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</si>
  <si>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</si>
  <si>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</si>
  <si>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</si>
  <si>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</si>
  <si>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</si>
  <si>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</si>
  <si>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</si>
  <si>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</si>
  <si>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</si>
  <si>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</si>
  <si>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</si>
  <si>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</si>
  <si>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</si>
  <si>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</si>
  <si>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</si>
  <si>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</si>
  <si>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</si>
  <si>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</si>
  <si>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</si>
  <si>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</si>
  <si>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</si>
  <si>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</si>
  <si>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</si>
  <si>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</si>
  <si>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</si>
  <si>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</si>
  <si>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</si>
  <si>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</si>
  <si>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</si>
  <si>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</si>
  <si>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</si>
  <si>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</si>
  <si>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</si>
  <si>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</si>
  <si>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</si>
  <si>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</si>
  <si>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</si>
  <si>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</si>
  <si>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</si>
  <si>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</si>
  <si>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</si>
  <si>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</si>
  <si>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</si>
  <si>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</si>
  <si>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</si>
  <si>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</si>
  <si>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</si>
  <si>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millions, except per share amounts)</t>
  </si>
  <si>
    <t>Assets</t>
  </si>
  <si>
    <t>Current assets:</t>
  </si>
  <si>
    <t>Cash and cash equivalents</t>
  </si>
  <si>
    <t>Short-term marketable securities</t>
  </si>
  <si>
    <t>Accounts receivable, net of allowances of $583 and $455, respectively</t>
  </si>
  <si>
    <t>Inventories</t>
  </si>
  <si>
    <t>Prepaid and other current assets</t>
  </si>
  <si>
    <t>Prepayments</t>
  </si>
  <si>
    <t>Total current assets</t>
  </si>
  <si>
    <t>Property, plant and equipment, net</t>
  </si>
  <si>
    <t>Long-term marketable securities</t>
  </si>
  <si>
    <t>Intangible assets, net</t>
  </si>
  <si>
    <t>Other Intangibles</t>
  </si>
  <si>
    <t>Goodwill</t>
  </si>
  <si>
    <t>Other long-term assets</t>
  </si>
  <si>
    <t>Total assets</t>
  </si>
  <si>
    <t>Liabilities and Stockholders Equity</t>
  </si>
  <si>
    <t>Current liabilities:</t>
  </si>
  <si>
    <t>Accounts payable</t>
  </si>
  <si>
    <t>Accrued government and other rebates</t>
  </si>
  <si>
    <t>Other accrued liabilities</t>
  </si>
  <si>
    <t>Accruals</t>
  </si>
  <si>
    <t>Current portion of long-term debt and other obligations, net</t>
  </si>
  <si>
    <t>Total current liabilities</t>
  </si>
  <si>
    <t>Long-term debt, net</t>
  </si>
  <si>
    <t>Long-term income taxes payable</t>
  </si>
  <si>
    <t>Other long-term obligations</t>
  </si>
  <si>
    <t>Commitments and contingencies (Note 13)</t>
  </si>
  <si>
    <t>Stockholders equity:</t>
  </si>
  <si>
    <t>Preferred stock, par value $0.001 per share; 5 shares authorized; none outstanding</t>
  </si>
  <si>
    <t>Common stock, par value $0.001 per share; 5,600 authorized; 1,282 and 1,308 shares issued and outstanding, respectively</t>
  </si>
  <si>
    <t>Additional paid-in capital</t>
  </si>
  <si>
    <t>Accumulated other comprehensive income</t>
  </si>
  <si>
    <t>Retained earnings</t>
  </si>
  <si>
    <t>Total Gilead stockholders equity</t>
  </si>
  <si>
    <t>Noncontrolling interest</t>
  </si>
  <si>
    <t>Total stockholders equity</t>
  </si>
  <si>
    <t>Revenues:</t>
  </si>
  <si>
    <t>Revenue</t>
  </si>
  <si>
    <t>Product sales</t>
  </si>
  <si>
    <t>Royalty, contract and other revenues</t>
  </si>
  <si>
    <t>Total revenues</t>
  </si>
  <si>
    <t>Costs and expenses:</t>
  </si>
  <si>
    <t>Cost of goods sold</t>
  </si>
  <si>
    <t>Research and development expenses</t>
  </si>
  <si>
    <t>Selling, general and administrative expenses</t>
  </si>
  <si>
    <t>Total costs and expenses</t>
  </si>
  <si>
    <t>Income from operations</t>
  </si>
  <si>
    <t>Interest expense</t>
  </si>
  <si>
    <t>Other income (expense), net</t>
  </si>
  <si>
    <t>Other Income - net</t>
  </si>
  <si>
    <t>Income before provision for income taxes</t>
  </si>
  <si>
    <t>Provision for income taxes</t>
  </si>
  <si>
    <t>Net income</t>
  </si>
  <si>
    <t>Net income (loss) attributable to noncontrolling interest</t>
  </si>
  <si>
    <t>Share of profit or loss from associates, JVs</t>
  </si>
  <si>
    <t>Net income attributable to Gilead</t>
  </si>
  <si>
    <t>Net income per share attributable to Gilead common stockholders - basic</t>
  </si>
  <si>
    <t>Shares used in per share calculation - basic</t>
  </si>
  <si>
    <t>Net income per share attributable to Gilead common stockholders - diluted</t>
  </si>
  <si>
    <t>Other comprehensive income (loss):</t>
  </si>
  <si>
    <t>Total Other Comprehensive Income</t>
  </si>
  <si>
    <t>Net foreign currency translation gain (loss), net of tax</t>
  </si>
  <si>
    <t>Available-for-sale securities:</t>
  </si>
  <si>
    <t>Net unrealized gain, net of tax impact of $0, $6 and $19, respectively</t>
  </si>
  <si>
    <t>Gain on Disposals</t>
  </si>
  <si>
    <t>Reclassifications to net income (loss), net of tax impact of $0, ($9) and $0, respectively</t>
  </si>
  <si>
    <t>Net change</t>
  </si>
  <si>
    <t>Cash flow hedges:</t>
  </si>
  <si>
    <t>Net unrealized gain (loss), net of tax impact of $2, ($11) and $0, respectively</t>
  </si>
  <si>
    <t>Reclassification to net income, net of tax impact of $0, $0 and $(8), respectively</t>
  </si>
  <si>
    <t>Other comprehensive income (loss)</t>
  </si>
  <si>
    <t>Comprehensive income</t>
  </si>
  <si>
    <t>Comprehensive income (loss) attributable to noncontrolling interest</t>
  </si>
  <si>
    <t>Dividends declared ($2.28 per share)</t>
  </si>
  <si>
    <t>Cumulative effect from the adoption</t>
  </si>
  <si>
    <t>of new accounting standards</t>
  </si>
  <si>
    <t>1,282Balance at December 31, 2018</t>
  </si>
  <si>
    <t>Operating Activities:</t>
  </si>
  <si>
    <t>Operating Activities</t>
  </si>
  <si>
    <t>Adjustments to reconcile net income to net cash provided by operating activities:</t>
  </si>
  <si>
    <t>Depreciation expense</t>
  </si>
  <si>
    <t>Amortization expense</t>
  </si>
  <si>
    <t>Stock-based compensation expense</t>
  </si>
  <si>
    <t>Deferred income taxes</t>
  </si>
  <si>
    <t>In-process research and development impairment</t>
  </si>
  <si>
    <t>Inventory reserves for excess raw materials</t>
  </si>
  <si>
    <t>Other</t>
  </si>
  <si>
    <t>Changes in operating assets and liabilities:</t>
  </si>
  <si>
    <t>Accounts receivable, net</t>
  </si>
  <si>
    <t>Prepaid expenses and other</t>
  </si>
  <si>
    <t>Income taxes payable</t>
  </si>
  <si>
    <t xml:space="preserve">Adjustment for Income Tax Paid </t>
  </si>
  <si>
    <t>Accrued liabilities</t>
  </si>
  <si>
    <t>Net cash provided by operating activities</t>
  </si>
  <si>
    <t>Investing Activities:</t>
  </si>
  <si>
    <t>Investing Activities</t>
  </si>
  <si>
    <t>Purchases of marketable securities</t>
  </si>
  <si>
    <t>Proceeds from sales of marketable securities</t>
  </si>
  <si>
    <t>Proceeds from maturities of marketable securities</t>
  </si>
  <si>
    <t>Other investments</t>
  </si>
  <si>
    <t>Acquisitions, net of cash acquired</t>
  </si>
  <si>
    <t>Capital expenditures</t>
  </si>
  <si>
    <t>Net cash provided by (used in) investing activities</t>
  </si>
  <si>
    <t>Financing Activities:</t>
  </si>
  <si>
    <t>Financing Activities</t>
  </si>
  <si>
    <t>Proceeds from debt financing, net of issuance costs</t>
  </si>
  <si>
    <t>Proceeds from convertible note hedges</t>
  </si>
  <si>
    <t>Proceeds from issuances of common stock</t>
  </si>
  <si>
    <t>Repurchases of common stock</t>
  </si>
  <si>
    <t>Repayments of debt and other obligations</t>
  </si>
  <si>
    <t>Payments to settle warrants</t>
  </si>
  <si>
    <t>Payment of dividends</t>
  </si>
  <si>
    <t xml:space="preserve">Dividend paid to shareholders to parent on minority interests 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</si>
  <si>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</si>
  <si>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</si>
  <si>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</si>
  <si>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at beginning of period</t>
  </si>
  <si>
    <t>Cash and cash equivalents at end of period</t>
  </si>
  <si>
    <t>Supplemental disclosure of cash flow information:</t>
  </si>
  <si>
    <t>Interest paid, net of amounts capitalized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</si>
  <si>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</si>
  <si>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</si>
  <si>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</si>
  <si>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</si>
  <si>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</si>
  <si>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</si>
  <si>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other income (expenses)</t>
  </si>
  <si>
    <t>property, plant and equipment</t>
  </si>
  <si>
    <t>accumulated depreciation and amortisation</t>
  </si>
  <si>
    <t>changed value</t>
  </si>
  <si>
    <t>product sales</t>
  </si>
  <si>
    <t>royalty, contract and other revenues</t>
  </si>
  <si>
    <t>changed sign</t>
  </si>
  <si>
    <t>deleted value</t>
  </si>
  <si>
    <t>research and development</t>
  </si>
  <si>
    <t>research and development expenses</t>
  </si>
  <si>
    <t>interest paid and financial costs</t>
  </si>
  <si>
    <t>interest expense</t>
  </si>
  <si>
    <t>added value</t>
  </si>
  <si>
    <t>other income (expense), net</t>
  </si>
  <si>
    <t>minority interest</t>
  </si>
  <si>
    <t>net income (loss) attributable to noncontrolling interest</t>
  </si>
  <si>
    <t>land and land improvements</t>
  </si>
  <si>
    <t>Buildings and improvements (including leasehold improvements)</t>
  </si>
  <si>
    <t>laboratory and manufacturing equipment</t>
  </si>
  <si>
    <t>office and computer equipment</t>
  </si>
  <si>
    <t>construction in progress</t>
  </si>
  <si>
    <t>Less accumulated depreciation and amortization</t>
  </si>
  <si>
    <t>land and buildings</t>
  </si>
  <si>
    <t>shifted to row 125</t>
  </si>
  <si>
    <t>other long-term assets</t>
  </si>
  <si>
    <t>accounts payable</t>
  </si>
  <si>
    <t>accrued government and other rebates</t>
  </si>
  <si>
    <t>other accrued liabilities</t>
  </si>
  <si>
    <t>long term accruals</t>
  </si>
  <si>
    <t>other long-term obligations</t>
  </si>
  <si>
    <t>long-term income taxes payable</t>
  </si>
  <si>
    <t>deferred tax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</si>
</sst>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ill="1" applyAlignment="1">
      <alignment horizontal="left" vertical="center" wrapText="1"/>
    </xf>
    <xf numFmtId="3" fontId="4" fillId="0" borderId="0" xfId="2" applyFont="1" applyFill="1"/>
    <xf numFmtId="3" fontId="4" fillId="0" borderId="0" xfId="2" applyFont="1" applyFill="1" applyAlignment="1">
      <alignment horizontal="center" vertical="center" wrapText="1"/>
    </xf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19F-4E25-8ACE-726E9FE8F9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4CE-4C25-94AC-A64A52A676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32F-4099-A82C-1599DAD08C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C3-4D93-A407-87B65EF398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455-4AB7-AB06-583EF18BE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38-4F84-8008-4EE785F3E9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CF6-4750-A7DE-CBCCC5B1FC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6A-46CF-9C6B-0B0F87EBD1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41B-4D9C-AFC4-46210F526C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AD4-4E0A-AEC5-EB364F95DD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61-4F27-B768-5411134AF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036-4176-A657-975FEA9FE8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21-4C0D-822B-29F28A025E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7D2-4D24-9DEF-CF32EAA855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BF0-41C0-827A-5213C5F703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9.14062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5455</v>
      </c>
      <c r="G6" s="7">
        <f t="shared" ref="G6:O6" si="1">IF(G4=$BF$1,"",G71)</f>
        <v>4628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27839</v>
      </c>
      <c r="G7" s="7">
        <f t="shared" ref="G7:O7" si="2">IF(G4=$BF$1,"",G128)</f>
        <v>38460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35836</v>
      </c>
      <c r="G8" s="7">
        <f t="shared" ref="G8:O8" si="3">IF(G4=$BF$1,"",G161)</f>
        <v>31823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10605</v>
      </c>
      <c r="G9" s="7">
        <f t="shared" ref="G9:O9" si="4">IF(G4=$BF$1,"",G189)</f>
        <v>11635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31536</v>
      </c>
      <c r="G10" s="7">
        <f t="shared" ref="G10:O10" si="5">IF(G4=$BF$1,"",G210)</f>
        <v>38147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21534</v>
      </c>
      <c r="G11" s="7">
        <f t="shared" ref="G11:O11" si="6">IF(G4=$BF$1,"",G227)</f>
        <v>20501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63675</v>
      </c>
      <c r="G12" s="35">
        <f t="shared" ref="G12:O12" si="7">IF(G4=$BF$1,"",SUM(G7:G8))</f>
        <v>70283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63675</v>
      </c>
      <c r="G13" s="35">
        <f t="shared" ref="G13:O13" si="8">IF(G4=$BF$1,"",SUM(G9:G11))</f>
        <v>70283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21677+450</f>
        <v>22127</v>
      </c>
      <c r="G24">
        <f>25662+445</f>
        <v>26107</v>
      </c>
      <c r="H24">
        <v>48023</v>
      </c>
      <c r="P24" s="50" t="s">
        <v>505</v>
      </c>
    </row>
    <row r="25" spans="5:16">
      <c r="E25" s="1" t="s">
        <v>27</v>
      </c>
      <c r="F25">
        <v>4853</v>
      </c>
      <c r="G25">
        <v>4371</v>
      </c>
      <c r="H25">
        <v>4261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17274</v>
      </c>
      <c r="G30" s="7">
        <f>IF(G4=$BF$1,"",G24-G25+ABS(G26)-G27-G28-G29)</f>
        <v>21736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H31">
        <v>428</v>
      </c>
      <c r="P31" s="50" t="s">
        <v>509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4056</v>
      </c>
      <c r="G34">
        <v>3878</v>
      </c>
      <c r="H34">
        <v>3398</v>
      </c>
    </row>
    <row r="35" spans="5:16">
      <c r="E35" s="1" t="s">
        <v>37</v>
      </c>
      <c r="F35">
        <v>5018</v>
      </c>
      <c r="G35">
        <v>3734</v>
      </c>
      <c r="H35">
        <v>5098</v>
      </c>
      <c r="P35" s="50" t="s">
        <v>508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9074</v>
      </c>
      <c r="G43" s="7">
        <f>G32+G33+G34+G35+G36+G37+G38+G39+G40+G41+G42</f>
        <v>7612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8200</v>
      </c>
      <c r="G44" s="7">
        <f>IF(G4=$BF$1,"",G30+G31-G43)</f>
        <v>14124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  <c r="F45"/>
      <c r="G45"/>
      <c r="H45">
        <v>7</v>
      </c>
      <c r="P45" s="50" t="s">
        <v>509</v>
      </c>
    </row>
    <row r="46" spans="5:16">
      <c r="E46" s="1" t="s">
        <v>48</v>
      </c>
      <c r="F46"/>
      <c r="G46"/>
      <c r="H46">
        <v>5</v>
      </c>
      <c r="P46" s="50" t="s">
        <v>509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1077</v>
      </c>
      <c r="G49">
        <v>1118</v>
      </c>
      <c r="H49">
        <v>-964</v>
      </c>
      <c r="P49" s="50" t="s">
        <v>508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 s="38">
        <v>676</v>
      </c>
      <c r="G54" s="38">
        <v>523</v>
      </c>
      <c r="P54" s="50" t="s">
        <v>514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  <c r="F57"/>
      <c r="G57"/>
      <c r="H57">
        <v>177</v>
      </c>
      <c r="P57" s="50" t="s">
        <v>509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7799</v>
      </c>
      <c r="G59" s="7">
        <f>IF(G4=$BF$1,"",G44+G45+G46+G47+G48-G49-G50-G51+G52-G53+G54+G55-G56+G57+G58)</f>
        <v>13529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>
        <v>2339</v>
      </c>
      <c r="G60">
        <v>8885</v>
      </c>
      <c r="H60">
        <v>3609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5460</v>
      </c>
      <c r="G67" s="7">
        <f>IF(G4=$BF$1,"",SUM(G59,-G60,-ABS(G61),-G62,-G66))</f>
        <v>4644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  <c r="F68">
        <v>-5</v>
      </c>
      <c r="G68">
        <v>-16</v>
      </c>
      <c r="H68">
        <v>981</v>
      </c>
      <c r="P68" s="50" t="s">
        <v>514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5455</v>
      </c>
      <c r="G71" s="7">
        <f t="shared" ref="G71:O71" si="14">IF(G4=$BF$1,"",SUM(G67:G70))</f>
        <v>4628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51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5455</v>
      </c>
      <c r="G83" s="7">
        <f t="shared" ref="G83:O83" si="15">IF(G4=$BF$1,"",SUM(G71:G82))</f>
        <v>4628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404+2344</f>
        <v>2748</v>
      </c>
      <c r="G89" s="38">
        <f>396+2176</f>
        <v>2572</v>
      </c>
      <c r="P89" s="50" t="s">
        <v>514</v>
      </c>
    </row>
    <row r="90" spans="5:16">
      <c r="E90" s="1" t="s">
        <v>82</v>
      </c>
      <c r="F90" s="38">
        <v>1194</v>
      </c>
      <c r="G90" s="38">
        <v>690</v>
      </c>
      <c r="P90" s="50" t="s">
        <v>514</v>
      </c>
    </row>
    <row r="91" spans="5:16">
      <c r="E91" s="1" t="s">
        <v>83</v>
      </c>
    </row>
    <row r="92" spans="5:16">
      <c r="E92" s="12" t="s">
        <v>84</v>
      </c>
      <c r="F92">
        <f>697+558</f>
        <v>1255</v>
      </c>
      <c r="G92">
        <f>533+494</f>
        <v>1027</v>
      </c>
      <c r="P92" s="50" t="s">
        <v>514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5197</v>
      </c>
      <c r="G98" s="7">
        <f>IF(G4=$BF$1,"",G89+G90+G91+G92+G93+G94+G95+G96)</f>
        <v>4289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>
      <c r="E99" s="1" t="s">
        <v>89</v>
      </c>
      <c r="F99" s="38">
        <v>-1191</v>
      </c>
      <c r="G99" s="38">
        <v>-994</v>
      </c>
      <c r="P99" s="50" t="s">
        <v>514</v>
      </c>
    </row>
    <row r="100" spans="5:16">
      <c r="E100" s="6" t="s">
        <v>90</v>
      </c>
      <c r="F100" s="7">
        <f>F98+F99</f>
        <v>4006</v>
      </c>
      <c r="G100" s="7">
        <f t="shared" ref="G100:O100" si="17">IF(G4=$BF$1,"",G98+G99)</f>
        <v>3295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  <c r="F101">
        <v>4117</v>
      </c>
      <c r="G101">
        <v>4159</v>
      </c>
    </row>
    <row r="102" spans="5:16">
      <c r="E102" s="1" t="s">
        <v>92</v>
      </c>
      <c r="F102">
        <v>15738</v>
      </c>
      <c r="G102">
        <v>17100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19855</v>
      </c>
      <c r="G104" s="7">
        <f t="shared" ref="G104:O104" si="18">IF(G4=$BF$1,"",G101+G102+G103)</f>
        <v>21259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  <c r="F108"/>
      <c r="G108"/>
      <c r="P108" s="50" t="s">
        <v>525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>
        <v>1423</v>
      </c>
      <c r="G113">
        <v>11184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2555</v>
      </c>
      <c r="G125" s="38">
        <v>2722</v>
      </c>
      <c r="P125" s="50" t="s">
        <v>514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27839</v>
      </c>
      <c r="G128" s="7">
        <f t="shared" ref="G128:O128" si="19">IF(G4=$BF$1,"",G100+SUM(G104:G126))</f>
        <v>38460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17940</v>
      </c>
      <c r="G130">
        <v>7588</v>
      </c>
    </row>
    <row r="131" spans="5:15">
      <c r="E131" s="1" t="s">
        <v>118</v>
      </c>
      <c r="F131">
        <v>12149</v>
      </c>
      <c r="G131">
        <v>17922</v>
      </c>
    </row>
    <row r="132" spans="5:15">
      <c r="E132" s="1" t="s">
        <v>119</v>
      </c>
    </row>
    <row r="133" spans="5:15">
      <c r="E133" s="1" t="s">
        <v>120</v>
      </c>
      <c r="F133">
        <v>3327</v>
      </c>
      <c r="G133">
        <v>3851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33416</v>
      </c>
      <c r="G140" s="7">
        <f t="shared" ref="G140:O140" si="20">IF(G4=$BF$1,"",G130+G131+G132+G133+G134+G135+G136+G139)</f>
        <v>29361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814</v>
      </c>
      <c r="G144">
        <v>801</v>
      </c>
    </row>
    <row r="145" spans="5:15">
      <c r="E145" s="6" t="s">
        <v>127</v>
      </c>
      <c r="F145" s="7">
        <f>F141+F142+F143+F144</f>
        <v>814</v>
      </c>
      <c r="G145" s="7">
        <f t="shared" ref="G145:O145" si="21">IF(G4=$BF$1,"",G141+G142+G143+G144)</f>
        <v>801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1606</v>
      </c>
      <c r="G157">
        <v>1661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1606</v>
      </c>
      <c r="G160" s="7">
        <f>IF(G4=$BF$1,"",G146+G147+G148+G149+G150+G151+G152+G153+G154+G155+G156+G157+G158+G159)</f>
        <v>1661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35836</v>
      </c>
      <c r="G161" s="7">
        <f t="shared" ref="G161:O161" si="22">IF(G4=$BF$1,"",G140+G145+G160)</f>
        <v>31823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2748</v>
      </c>
      <c r="G167">
        <v>2747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790+3928+3139</f>
        <v>7857</v>
      </c>
      <c r="G184">
        <f>814+4704+3370</f>
        <v>8888</v>
      </c>
      <c r="P184" s="50" t="s">
        <v>505</v>
      </c>
    </row>
    <row r="185" spans="5:16">
      <c r="E185" s="12" t="s">
        <v>162</v>
      </c>
    </row>
    <row r="187" spans="5:16">
      <c r="E187" s="1" t="s">
        <v>163</v>
      </c>
      <c r="F187"/>
      <c r="G187"/>
      <c r="P187" s="50" t="s">
        <v>509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10605</v>
      </c>
      <c r="G189" s="7">
        <f t="shared" ref="G189:O189" si="23">IF(G4=$BF$1,"",SUM(G163:G188))</f>
        <v>11635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24574</v>
      </c>
      <c r="G193">
        <v>30795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1040</v>
      </c>
      <c r="G197" s="38">
        <v>558</v>
      </c>
      <c r="P197" s="50" t="s">
        <v>514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5922</v>
      </c>
      <c r="G203" s="38">
        <v>6794</v>
      </c>
      <c r="P203" s="50" t="s">
        <v>514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5">
      <c r="E209" s="1" t="s">
        <v>180</v>
      </c>
      <c r="F209">
        <v>0</v>
      </c>
      <c r="G209">
        <v>0</v>
      </c>
    </row>
    <row r="210" spans="5:15">
      <c r="E210" s="6" t="s">
        <v>14</v>
      </c>
      <c r="F210" s="7">
        <f>SUM(F191:F209)</f>
        <v>31536</v>
      </c>
      <c r="G210" s="7">
        <f t="shared" ref="G210:O210" si="24">IF(G4=$BF$1,"",SUM(G191:G209))</f>
        <v>38147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5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5">
      <c r="E212" s="1" t="s">
        <v>182</v>
      </c>
      <c r="F212">
        <v>2283</v>
      </c>
      <c r="G212">
        <v>1265</v>
      </c>
    </row>
    <row r="213" spans="5:15">
      <c r="E213" s="1" t="s">
        <v>183</v>
      </c>
    </row>
    <row r="214" spans="5:15">
      <c r="E214" s="1" t="s">
        <v>184</v>
      </c>
    </row>
    <row r="215" spans="5:15">
      <c r="E215" s="1" t="s">
        <v>185</v>
      </c>
      <c r="F215">
        <v>80</v>
      </c>
      <c r="G215">
        <v>165</v>
      </c>
    </row>
    <row r="216" spans="5:15">
      <c r="E216" s="1" t="s">
        <v>186</v>
      </c>
    </row>
    <row r="217" spans="5:15">
      <c r="E217" s="1" t="s">
        <v>187</v>
      </c>
      <c r="F217">
        <v>19024</v>
      </c>
      <c r="G217">
        <v>19012</v>
      </c>
    </row>
    <row r="218" spans="5:15">
      <c r="E218" s="1" t="s">
        <v>188</v>
      </c>
    </row>
    <row r="219" spans="5:15">
      <c r="E219" s="1" t="s">
        <v>189</v>
      </c>
    </row>
    <row r="220" spans="5:15">
      <c r="E220" s="1" t="s">
        <v>190</v>
      </c>
    </row>
    <row r="221" spans="5:15">
      <c r="E221" s="1" t="s">
        <v>67</v>
      </c>
      <c r="F221">
        <v>147</v>
      </c>
      <c r="G221">
        <v>59</v>
      </c>
    </row>
    <row r="222" spans="5:15">
      <c r="E222" s="1" t="s">
        <v>191</v>
      </c>
    </row>
    <row r="223" spans="5:15">
      <c r="E223" s="1" t="s">
        <v>192</v>
      </c>
    </row>
    <row r="224" spans="5:15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21534</v>
      </c>
      <c r="G227" s="7">
        <f t="shared" ref="G227:O227" si="25">IF(G4=$BF$1,"",SUM(G212:G226))</f>
        <v>20501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0</v>
      </c>
      <c r="G267">
        <v>0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226</v>
      </c>
      <c r="G271">
        <v>233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</row>
    <row r="276" spans="5:7">
      <c r="E276" s="1" t="s">
        <v>241</v>
      </c>
    </row>
    <row r="277" spans="5:7" ht="25.5" customHeight="1">
      <c r="E277" s="1" t="s">
        <v>242</v>
      </c>
    </row>
    <row r="278" spans="5:7">
      <c r="E278" s="1" t="s">
        <v>243</v>
      </c>
      <c r="F278">
        <v>1070</v>
      </c>
      <c r="G278">
        <v>1038</v>
      </c>
    </row>
    <row r="279" spans="5:7">
      <c r="E279" s="1" t="s">
        <v>244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  <c r="F284">
        <v>-1459</v>
      </c>
      <c r="G284">
        <v>5497</v>
      </c>
    </row>
    <row r="285" spans="5:7">
      <c r="E285" s="1" t="s">
        <v>248</v>
      </c>
      <c r="F285">
        <v>845</v>
      </c>
      <c r="G285">
        <v>638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  <c r="F288">
        <v>-430</v>
      </c>
      <c r="G288">
        <v>-26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252</v>
      </c>
      <c r="G296" s="7">
        <f>IF(G4=$BF$1,"",G271+G272+G273+G274+G275+G276+G277+G278+G279+G280+G281+G282+G283+G284+G285+G286+G287+G288+G289+G290+G291+G292+G293+G294+G295)</f>
        <v>7380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252</v>
      </c>
      <c r="G297" s="7">
        <f t="shared" ref="G297:O297" si="27">IF(G4=$BF$1,"",MIN(F267,F268,F269)+F296)</f>
        <v>252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-310</v>
      </c>
      <c r="G299">
        <v>-253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903</v>
      </c>
      <c r="G302">
        <v>358</v>
      </c>
    </row>
    <row r="303" spans="5:15">
      <c r="E303" s="1" t="s">
        <v>265</v>
      </c>
      <c r="F303">
        <v>480</v>
      </c>
      <c r="G303">
        <v>754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-39</v>
      </c>
      <c r="G315">
        <v>-430</v>
      </c>
    </row>
    <row r="316" spans="5:15">
      <c r="E316" s="1" t="s">
        <v>276</v>
      </c>
    </row>
    <row r="317" spans="5:15">
      <c r="E317" s="1" t="s">
        <v>277</v>
      </c>
      <c r="F317">
        <v>-514</v>
      </c>
      <c r="G317">
        <v>-818</v>
      </c>
    </row>
    <row r="318" spans="5:15">
      <c r="E318" s="6" t="s">
        <v>278</v>
      </c>
      <c r="F318" s="7">
        <f>F299+F300+F301+F302+F303+F304+F305+F306+F307+F308+F309+F310+F311+F312+F313+F314+F315+F316+F317</f>
        <v>520</v>
      </c>
      <c r="G318" s="7">
        <f>IF(G4=$BF$1,"",G299+G300+G301+G302+G303+G304+G305+G306+G307+G308+G309+G310+G311+G312+G313+G314+G315+G316+G317)</f>
        <v>-389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772</v>
      </c>
      <c r="G319" s="7">
        <f t="shared" ref="G319:O319" si="28">IF(G4=$BF$1,"",G297+G318)</f>
        <v>-137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772</v>
      </c>
      <c r="G326" s="7">
        <f t="shared" ref="G326:O326" si="30">IF(G4=$BF$1,"",G325+G319)</f>
        <v>-137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-924</v>
      </c>
      <c r="G328">
        <v>-11016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-10579</v>
      </c>
      <c r="G331">
        <v>-23314</v>
      </c>
    </row>
    <row r="332" spans="5:15">
      <c r="E332" s="12" t="s">
        <v>291</v>
      </c>
      <c r="F332">
        <v>25858</v>
      </c>
      <c r="G332">
        <v>18261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14355</v>
      </c>
      <c r="G337" s="7">
        <f>IF(G4=$BF$1,"",SUM(G328:G336))</f>
        <v>-16069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-2611</v>
      </c>
      <c r="G339">
        <v>-720</v>
      </c>
    </row>
    <row r="340" spans="5:15">
      <c r="E340" s="1" t="s">
        <v>299</v>
      </c>
      <c r="F340">
        <v>0</v>
      </c>
      <c r="G340">
        <v>0</v>
      </c>
    </row>
    <row r="341" spans="5:15">
      <c r="E341" s="12" t="s">
        <v>300</v>
      </c>
      <c r="F341">
        <v>-6250</v>
      </c>
      <c r="G341">
        <v>-1811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-2971</v>
      </c>
      <c r="G348">
        <v>-2731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-11832</v>
      </c>
      <c r="G352" s="7">
        <f>IF(G4=$BF$1,"",SUM(G339:G351))</f>
        <v>-5262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3295</v>
      </c>
      <c r="G353" s="7">
        <f t="shared" ref="G353:O353" si="33">IF(G4=$BF$1,"",G326+G337+G352)</f>
        <v>-21468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-85</v>
      </c>
      <c r="G354">
        <v>137</v>
      </c>
    </row>
    <row r="355" spans="5:15">
      <c r="E355" s="6" t="s">
        <v>314</v>
      </c>
      <c r="F355" s="7">
        <f>F353+F354</f>
        <v>3210</v>
      </c>
      <c r="G355" s="7">
        <f t="shared" ref="G355:O355" si="34">IF(G4=$BF$1,"",G353+G354)</f>
        <v>-21331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7588</v>
      </c>
      <c r="G356">
        <v>8229</v>
      </c>
    </row>
    <row r="357" spans="5:15">
      <c r="E357" s="6" t="s">
        <v>316</v>
      </c>
      <c r="F357" s="7">
        <f>F355+F356</f>
        <v>10798</v>
      </c>
      <c r="G357" s="7">
        <f t="shared" ref="G357:O357" si="35">IF(G4=$BF$1,"",G355+G356)</f>
        <v>-13102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-0.15244953460757651</v>
      </c>
      <c r="G364" s="24">
        <f t="shared" si="37"/>
        <v>-0.45636465860108699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0.17869490060501297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-9.4019891012051285E-2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0.78067519320287426</v>
      </c>
      <c r="G369" s="27">
        <f t="shared" si="41"/>
        <v>0.83257363925383998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0.37058796944908934</v>
      </c>
      <c r="G370" s="27">
        <f t="shared" si="42"/>
        <v>0.54100432834105794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0.24653138699326616</v>
      </c>
      <c r="G371" s="28">
        <f t="shared" si="43"/>
        <v>0.17727046386026737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8.5669414998036902E-2</v>
      </c>
      <c r="G372" s="27">
        <f t="shared" si="44"/>
        <v>6.5848071368609762E-2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0.25332033063991827</v>
      </c>
      <c r="G373" s="27">
        <f t="shared" si="45"/>
        <v>0.22574508560558021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0.66181389870435803</v>
      </c>
      <c r="G376" s="30">
        <f t="shared" si="47"/>
        <v>0.70830784115646739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1.9569517971579826</v>
      </c>
      <c r="G377" s="30">
        <f t="shared" si="48"/>
        <v>2.4282717916199208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7.6137418755803159</v>
      </c>
      <c r="G378" s="30">
        <f t="shared" si="49"/>
        <v>12.633273703041144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3.3791607732201792</v>
      </c>
      <c r="G382" s="32">
        <f t="shared" si="51"/>
        <v>2.735109583154276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3.3024045261669026</v>
      </c>
      <c r="G383" s="32">
        <f t="shared" si="52"/>
        <v>2.6662655779974216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2.8372465818010371</v>
      </c>
      <c r="G384" s="32">
        <f t="shared" si="53"/>
        <v>2.1925225612376451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7.2795851013672794E-2</v>
      </c>
      <c r="G385" s="32">
        <f t="shared" si="54"/>
        <v>-1.1774817361409539E-2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17940</v>
      </c>
      <c r="G418" s="17">
        <f>G130-G417</f>
        <v>7588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496</v>
      </c>
      <c r="B1" s="39" t="s">
        <v>497</v>
      </c>
      <c r="C1" s="39" t="s">
        <v>498</v>
      </c>
      <c r="D1" s="39" t="s">
        <v>499</v>
      </c>
      <c r="E1" s="39"/>
    </row>
    <row r="2" spans="1:5">
      <c r="A2" s="41" t="s">
        <v>506</v>
      </c>
      <c r="B2" s="42" t="s">
        <v>500</v>
      </c>
      <c r="C2" s="39">
        <v>1</v>
      </c>
      <c r="D2" s="39" t="s">
        <v>501</v>
      </c>
      <c r="E2" s="39"/>
    </row>
    <row r="3" spans="1:5">
      <c r="A3" s="41" t="s">
        <v>507</v>
      </c>
      <c r="B3" s="41" t="s">
        <v>500</v>
      </c>
      <c r="C3" s="39">
        <v>1</v>
      </c>
      <c r="D3" s="39" t="s">
        <v>501</v>
      </c>
    </row>
    <row r="4" spans="1:5">
      <c r="A4" s="42" t="s">
        <v>511</v>
      </c>
      <c r="B4" s="42" t="s">
        <v>510</v>
      </c>
      <c r="C4" s="39">
        <v>0</v>
      </c>
      <c r="D4" s="39" t="s">
        <v>501</v>
      </c>
    </row>
    <row r="5" spans="1:5">
      <c r="A5" s="41" t="s">
        <v>513</v>
      </c>
      <c r="B5" s="43" t="s">
        <v>512</v>
      </c>
      <c r="C5" s="39">
        <v>0</v>
      </c>
      <c r="D5" s="39" t="s">
        <v>501</v>
      </c>
    </row>
    <row r="6" spans="1:5">
      <c r="A6" s="43" t="s">
        <v>515</v>
      </c>
      <c r="B6" s="43" t="s">
        <v>502</v>
      </c>
      <c r="C6" s="39">
        <v>1</v>
      </c>
      <c r="D6" s="39" t="s">
        <v>501</v>
      </c>
    </row>
    <row r="7" spans="1:5">
      <c r="A7" s="41" t="s">
        <v>517</v>
      </c>
      <c r="B7" s="42" t="s">
        <v>516</v>
      </c>
      <c r="C7" s="39">
        <v>2</v>
      </c>
      <c r="D7" s="39" t="s">
        <v>501</v>
      </c>
    </row>
    <row r="8" spans="1:5">
      <c r="A8" s="41" t="s">
        <v>518</v>
      </c>
      <c r="B8" s="41" t="s">
        <v>524</v>
      </c>
      <c r="C8" s="39">
        <v>1</v>
      </c>
      <c r="D8" s="39" t="s">
        <v>501</v>
      </c>
    </row>
    <row r="9" spans="1:5">
      <c r="A9" t="s">
        <v>519</v>
      </c>
      <c r="B9" s="41" t="s">
        <v>524</v>
      </c>
      <c r="C9" s="39">
        <v>1</v>
      </c>
      <c r="D9" s="39" t="s">
        <v>501</v>
      </c>
    </row>
    <row r="10" spans="1:5">
      <c r="A10" s="44" t="s">
        <v>520</v>
      </c>
      <c r="B10" s="41" t="s">
        <v>503</v>
      </c>
      <c r="C10" s="39">
        <v>1</v>
      </c>
      <c r="D10" s="39" t="s">
        <v>501</v>
      </c>
    </row>
    <row r="11" spans="1:5">
      <c r="A11" s="44" t="s">
        <v>521</v>
      </c>
      <c r="B11" s="41" t="s">
        <v>503</v>
      </c>
      <c r="C11" s="39">
        <v>1</v>
      </c>
      <c r="D11" s="39" t="s">
        <v>501</v>
      </c>
    </row>
    <row r="12" spans="1:5">
      <c r="A12" s="44" t="s">
        <v>522</v>
      </c>
      <c r="B12" s="44" t="s">
        <v>522</v>
      </c>
      <c r="C12" s="39">
        <v>1</v>
      </c>
      <c r="D12" s="39" t="s">
        <v>501</v>
      </c>
    </row>
    <row r="13" spans="1:5">
      <c r="A13" t="s">
        <v>523</v>
      </c>
      <c r="B13" t="s">
        <v>504</v>
      </c>
      <c r="C13" s="39">
        <v>1</v>
      </c>
      <c r="D13" s="39" t="s">
        <v>501</v>
      </c>
    </row>
    <row r="14" spans="1:5">
      <c r="A14" s="45" t="s">
        <v>526</v>
      </c>
      <c r="B14" s="45" t="s">
        <v>112</v>
      </c>
      <c r="C14" s="39">
        <v>1</v>
      </c>
      <c r="D14" s="39" t="s">
        <v>501</v>
      </c>
    </row>
    <row r="15" spans="1:5">
      <c r="A15" s="45" t="s">
        <v>527</v>
      </c>
      <c r="B15" s="45" t="s">
        <v>161</v>
      </c>
      <c r="C15" s="39">
        <v>1</v>
      </c>
      <c r="D15" s="39" t="s">
        <v>501</v>
      </c>
    </row>
    <row r="16" spans="1:5" ht="25.5">
      <c r="A16" s="43" t="s">
        <v>528</v>
      </c>
      <c r="B16" s="43" t="s">
        <v>161</v>
      </c>
      <c r="C16" s="39">
        <v>1</v>
      </c>
      <c r="D16" s="39" t="s">
        <v>501</v>
      </c>
    </row>
    <row r="17" spans="1:4" ht="25.5">
      <c r="A17" s="47" t="s">
        <v>529</v>
      </c>
      <c r="B17" s="46" t="s">
        <v>161</v>
      </c>
      <c r="C17" s="39">
        <v>1</v>
      </c>
      <c r="D17" s="39" t="s">
        <v>501</v>
      </c>
    </row>
    <row r="18" spans="1:4">
      <c r="A18" s="47" t="s">
        <v>531</v>
      </c>
      <c r="B18" s="43" t="s">
        <v>530</v>
      </c>
      <c r="C18" s="39">
        <v>1</v>
      </c>
      <c r="D18" s="39" t="s">
        <v>501</v>
      </c>
    </row>
    <row r="19" spans="1:4">
      <c r="A19" s="47" t="s">
        <v>532</v>
      </c>
      <c r="B19" s="47" t="s">
        <v>533</v>
      </c>
      <c r="C19" s="48">
        <v>1</v>
      </c>
      <c r="D19" s="39" t="s">
        <v>501</v>
      </c>
    </row>
    <row r="20" spans="1:4">
      <c r="A20" s="43"/>
      <c r="B20" s="43"/>
      <c r="C20" s="48"/>
      <c r="D20" s="39"/>
    </row>
    <row r="21" spans="1:4">
      <c r="A21" s="45"/>
      <c r="B21" s="49"/>
      <c r="C21" s="48"/>
      <c r="D21" s="39"/>
    </row>
    <row r="22" spans="1:4">
      <c r="A22"/>
      <c r="B22" s="49"/>
      <c r="C22" s="48"/>
      <c r="D22" s="39"/>
    </row>
    <row r="23" spans="1:4">
      <c r="A23" s="43"/>
      <c r="B23" s="49"/>
      <c r="C23" s="48"/>
      <c r="D23" s="39"/>
    </row>
    <row r="24" spans="1:4">
      <c r="A24" s="41"/>
      <c r="B24" s="41"/>
      <c r="C24" s="48"/>
      <c r="D24" s="39"/>
    </row>
    <row r="25" spans="1:4">
      <c r="A25" s="41"/>
      <c r="B25" s="49"/>
      <c r="C25" s="48"/>
      <c r="D25" s="39"/>
    </row>
    <row r="26" spans="1:4">
      <c r="A26" s="44"/>
      <c r="B26" s="49"/>
      <c r="C26" s="48"/>
      <c r="D26" s="39"/>
    </row>
    <row r="27" spans="1:4">
      <c r="A27" s="44"/>
      <c r="B27" s="49"/>
      <c r="C27" s="48"/>
      <c r="D27" s="39"/>
    </row>
    <row r="28" spans="1:4">
      <c r="A28" s="44"/>
      <c r="B28" s="49"/>
      <c r="C28" s="48"/>
      <c r="D28" s="39"/>
    </row>
    <row r="29" spans="1:4">
      <c r="A29" s="49"/>
      <c r="B29" s="49"/>
      <c r="C29" s="48"/>
      <c r="D29" s="39"/>
    </row>
    <row r="30" spans="1:4">
      <c r="A30" s="45"/>
      <c r="B30" s="49"/>
      <c r="C30" s="48"/>
      <c r="D30" s="39"/>
    </row>
    <row r="31" spans="1:4">
      <c r="A31" s="44"/>
      <c r="B31" s="49"/>
      <c r="C31" s="48"/>
      <c r="D31" s="39"/>
    </row>
    <row r="32" spans="1:4">
      <c r="A32" s="44"/>
      <c r="B32" s="49"/>
      <c r="C32" s="48"/>
      <c r="D32" s="39"/>
    </row>
    <row r="33" spans="1:4">
      <c r="A33" s="44"/>
      <c r="B33" s="49"/>
      <c r="C33" s="48"/>
      <c r="D33" s="39"/>
    </row>
    <row r="34" spans="1:4">
      <c r="A34" s="44"/>
      <c r="B34" s="49"/>
      <c r="C34" s="48"/>
      <c r="D34" s="39"/>
    </row>
    <row r="35" spans="1:4">
      <c r="A35" s="44"/>
      <c r="B35" s="49"/>
      <c r="C35" s="48"/>
      <c r="D35" s="39"/>
    </row>
    <row r="36" spans="1:4">
      <c r="A36" s="41"/>
      <c r="B36" s="49"/>
      <c r="C36" s="48"/>
      <c r="D36" s="39"/>
    </row>
    <row r="37" spans="1:4">
      <c r="A37" s="41"/>
      <c r="B37" s="41"/>
      <c r="C37" s="48"/>
      <c r="D37" s="39"/>
    </row>
    <row r="38" spans="1:4">
      <c r="A38" s="41"/>
      <c r="B38" s="41"/>
      <c r="C38" s="48"/>
      <c r="D38" s="39"/>
    </row>
    <row r="39" spans="1:4">
      <c r="A39" s="41"/>
      <c r="B39" s="49"/>
      <c r="C39" s="48"/>
      <c r="D39" s="39"/>
    </row>
    <row r="40" spans="1:4">
      <c r="A40" s="41"/>
      <c r="B40" s="49"/>
      <c r="C40" s="48"/>
      <c r="D40" s="39"/>
    </row>
    <row r="41" spans="1:4">
      <c r="A41" s="41"/>
      <c r="B41" s="49"/>
      <c r="C41" s="48"/>
      <c r="D41" s="39"/>
    </row>
    <row r="42" spans="1:4">
      <c r="A42" s="49"/>
      <c r="B42" s="49"/>
      <c r="C42" s="48"/>
      <c r="D42" s="39"/>
    </row>
    <row r="43" spans="1:4">
      <c r="A43" s="41"/>
      <c r="B43" s="49"/>
      <c r="C43" s="48"/>
      <c r="D43" s="39"/>
    </row>
    <row r="44" spans="1:4">
      <c r="A44" s="41"/>
      <c r="B44" s="49"/>
      <c r="C44" s="48"/>
      <c r="D44" s="39"/>
    </row>
    <row r="45" spans="1:4">
      <c r="A45" s="41"/>
      <c r="B45" s="49"/>
      <c r="C45" s="48"/>
      <c r="D45" s="39"/>
    </row>
    <row r="46" spans="1:4">
      <c r="A46" s="49"/>
      <c r="B46" s="49"/>
      <c r="C46" s="48"/>
      <c r="D46" s="39"/>
    </row>
    <row r="47" spans="1:4">
      <c r="A47" s="49"/>
      <c r="B47" s="49"/>
      <c r="C47" s="48"/>
      <c r="D47" s="39"/>
    </row>
    <row r="48" spans="1:4">
      <c r="A48" s="49"/>
      <c r="B48" s="49"/>
    </row>
    <row r="49" spans="1:2">
      <c r="A49" s="49"/>
      <c r="B49" s="49"/>
    </row>
    <row r="50" spans="1:2">
      <c r="A50" s="49"/>
      <c r="B50" s="49"/>
    </row>
    <row r="51" spans="1:2">
      <c r="A51" s="49"/>
      <c r="B51" s="49"/>
    </row>
    <row r="52" spans="1:2">
      <c r="A52" s="49"/>
      <c r="B52" s="49"/>
    </row>
    <row r="53" spans="1:2">
      <c r="A53" s="49"/>
      <c r="B53" s="49"/>
    </row>
    <row r="54" spans="1:2">
      <c r="A54" s="49"/>
      <c r="B54" s="49"/>
    </row>
    <row r="55" spans="1:2">
      <c r="A55" s="49"/>
      <c r="B55" s="49"/>
    </row>
    <row r="56" spans="1:2">
      <c r="A56" s="49"/>
      <c r="B56" s="49"/>
    </row>
    <row r="57" spans="1:2">
      <c r="A57" s="49"/>
      <c r="B57" s="49"/>
    </row>
    <row r="58" spans="1:2">
      <c r="A58" s="49"/>
      <c r="B58" s="49"/>
    </row>
    <row r="59" spans="1:2">
      <c r="A59" s="49"/>
      <c r="B59" s="49"/>
    </row>
    <row r="60" spans="1:2">
      <c r="A60" s="49"/>
      <c r="B60" s="49"/>
    </row>
    <row r="61" spans="1:2">
      <c r="A61" s="49"/>
      <c r="B61" s="49"/>
    </row>
    <row r="62" spans="1:2">
      <c r="A62" s="49"/>
      <c r="B62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1" sqref="A21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E2">
        <v>31</v>
      </c>
    </row>
    <row r="3" spans="1:6">
      <c r="E3">
        <v>2018</v>
      </c>
      <c r="F3">
        <v>2017</v>
      </c>
    </row>
    <row r="4" spans="1:6">
      <c r="A4" t="s">
        <v>375</v>
      </c>
    </row>
    <row r="5" spans="1:6">
      <c r="A5" t="s">
        <v>376</v>
      </c>
      <c r="B5" t="s">
        <v>116</v>
      </c>
      <c r="C5" t="s">
        <v>116</v>
      </c>
      <c r="D5" t="s">
        <v>116</v>
      </c>
    </row>
    <row r="6" spans="1:6">
      <c r="A6" t="s">
        <v>377</v>
      </c>
      <c r="B6" t="s">
        <v>117</v>
      </c>
      <c r="C6" t="s">
        <v>117</v>
      </c>
      <c r="D6" t="s">
        <v>116</v>
      </c>
      <c r="E6">
        <v>17940</v>
      </c>
      <c r="F6">
        <v>7588</v>
      </c>
    </row>
    <row r="7" spans="1:6">
      <c r="A7" t="s">
        <v>378</v>
      </c>
      <c r="B7" t="s">
        <v>118</v>
      </c>
      <c r="C7" t="s">
        <v>118</v>
      </c>
      <c r="D7" t="s">
        <v>116</v>
      </c>
      <c r="E7">
        <v>12149</v>
      </c>
      <c r="F7">
        <v>17922</v>
      </c>
    </row>
    <row r="8" spans="1:6">
      <c r="A8" t="s">
        <v>379</v>
      </c>
      <c r="B8" t="s">
        <v>120</v>
      </c>
      <c r="C8" t="s">
        <v>120</v>
      </c>
      <c r="D8" t="s">
        <v>116</v>
      </c>
      <c r="E8">
        <v>3327</v>
      </c>
      <c r="F8">
        <v>3851</v>
      </c>
    </row>
    <row r="9" spans="1:6">
      <c r="A9" t="s">
        <v>380</v>
      </c>
      <c r="B9" t="s">
        <v>126</v>
      </c>
      <c r="C9" t="s">
        <v>126</v>
      </c>
      <c r="D9" t="s">
        <v>116</v>
      </c>
      <c r="E9">
        <v>814</v>
      </c>
      <c r="F9">
        <v>801</v>
      </c>
    </row>
    <row r="10" spans="1:6">
      <c r="A10" t="s">
        <v>381</v>
      </c>
      <c r="B10" t="s">
        <v>382</v>
      </c>
      <c r="C10" t="s">
        <v>137</v>
      </c>
      <c r="D10" t="s">
        <v>116</v>
      </c>
      <c r="E10">
        <v>1606</v>
      </c>
      <c r="F10">
        <v>1661</v>
      </c>
    </row>
    <row r="11" spans="1:6">
      <c r="A11" t="s">
        <v>383</v>
      </c>
      <c r="B11" t="s">
        <v>12</v>
      </c>
      <c r="C11" t="s">
        <v>12</v>
      </c>
      <c r="D11" t="s">
        <v>116</v>
      </c>
      <c r="E11">
        <v>35836</v>
      </c>
      <c r="F11">
        <v>31823</v>
      </c>
    </row>
    <row r="12" spans="1:6">
      <c r="A12" t="s">
        <v>384</v>
      </c>
      <c r="B12" t="s">
        <v>84</v>
      </c>
      <c r="C12" t="s">
        <v>84</v>
      </c>
      <c r="D12" t="s">
        <v>80</v>
      </c>
      <c r="E12">
        <v>4006</v>
      </c>
      <c r="F12">
        <v>3295</v>
      </c>
    </row>
    <row r="13" spans="1:6">
      <c r="A13" t="s">
        <v>385</v>
      </c>
      <c r="B13" t="s">
        <v>103</v>
      </c>
      <c r="C13" t="s">
        <v>103</v>
      </c>
      <c r="D13" t="s">
        <v>80</v>
      </c>
      <c r="E13">
        <v>1423</v>
      </c>
      <c r="F13">
        <v>11184</v>
      </c>
    </row>
    <row r="14" spans="1:6">
      <c r="A14" t="s">
        <v>386</v>
      </c>
      <c r="B14" t="s">
        <v>387</v>
      </c>
      <c r="C14" t="s">
        <v>92</v>
      </c>
      <c r="D14" t="s">
        <v>80</v>
      </c>
      <c r="E14">
        <v>15738</v>
      </c>
      <c r="F14">
        <v>17100</v>
      </c>
    </row>
    <row r="15" spans="1:6">
      <c r="A15" t="s">
        <v>388</v>
      </c>
      <c r="B15" t="s">
        <v>388</v>
      </c>
      <c r="C15" t="s">
        <v>91</v>
      </c>
      <c r="D15" t="s">
        <v>80</v>
      </c>
      <c r="E15">
        <v>4117</v>
      </c>
      <c r="F15">
        <v>4159</v>
      </c>
    </row>
    <row r="16" spans="1:6">
      <c r="A16" t="s">
        <v>389</v>
      </c>
      <c r="B16" t="s">
        <v>98</v>
      </c>
      <c r="C16" t="s">
        <v>98</v>
      </c>
      <c r="D16" t="s">
        <v>80</v>
      </c>
      <c r="E16">
        <v>2555</v>
      </c>
      <c r="F16">
        <v>2722</v>
      </c>
    </row>
    <row r="17" spans="1:6">
      <c r="A17" t="s">
        <v>390</v>
      </c>
      <c r="D17" t="s">
        <v>80</v>
      </c>
      <c r="E17">
        <v>63675</v>
      </c>
      <c r="F17">
        <v>70283</v>
      </c>
    </row>
    <row r="18" spans="1:6">
      <c r="A18" t="s">
        <v>391</v>
      </c>
      <c r="D18" t="s">
        <v>80</v>
      </c>
    </row>
    <row r="19" spans="1:6">
      <c r="A19" t="s">
        <v>392</v>
      </c>
      <c r="B19" t="s">
        <v>165</v>
      </c>
      <c r="C19" t="s">
        <v>165</v>
      </c>
      <c r="D19" t="s">
        <v>141</v>
      </c>
    </row>
    <row r="20" spans="1:6">
      <c r="A20" t="s">
        <v>393</v>
      </c>
      <c r="B20" t="s">
        <v>393</v>
      </c>
      <c r="C20" t="s">
        <v>163</v>
      </c>
      <c r="D20" t="s">
        <v>141</v>
      </c>
      <c r="E20">
        <v>790</v>
      </c>
      <c r="F20">
        <v>814</v>
      </c>
    </row>
    <row r="21" spans="1:6">
      <c r="A21" t="s">
        <v>394</v>
      </c>
      <c r="D21" t="s">
        <v>141</v>
      </c>
      <c r="E21">
        <v>3928</v>
      </c>
      <c r="F21">
        <v>4704</v>
      </c>
    </row>
    <row r="22" spans="1:6">
      <c r="A22" t="s">
        <v>395</v>
      </c>
      <c r="B22" t="s">
        <v>396</v>
      </c>
      <c r="C22" t="s">
        <v>161</v>
      </c>
      <c r="D22" t="s">
        <v>141</v>
      </c>
      <c r="E22">
        <v>3139</v>
      </c>
      <c r="F22">
        <v>3370</v>
      </c>
    </row>
    <row r="23" spans="1:6">
      <c r="A23" t="s">
        <v>397</v>
      </c>
      <c r="B23" t="s">
        <v>146</v>
      </c>
      <c r="C23" t="s">
        <v>146</v>
      </c>
      <c r="D23" t="s">
        <v>141</v>
      </c>
      <c r="E23">
        <v>2748</v>
      </c>
      <c r="F23">
        <v>2747</v>
      </c>
    </row>
    <row r="24" spans="1:6">
      <c r="A24" t="s">
        <v>398</v>
      </c>
      <c r="B24" t="s">
        <v>14</v>
      </c>
      <c r="C24" t="s">
        <v>14</v>
      </c>
      <c r="D24" t="s">
        <v>141</v>
      </c>
      <c r="E24">
        <v>10605</v>
      </c>
      <c r="F24">
        <v>11635</v>
      </c>
    </row>
    <row r="25" spans="1:6">
      <c r="A25" t="s">
        <v>399</v>
      </c>
      <c r="B25" t="s">
        <v>169</v>
      </c>
      <c r="C25" t="s">
        <v>168</v>
      </c>
      <c r="D25" t="s">
        <v>165</v>
      </c>
      <c r="E25">
        <v>24574</v>
      </c>
      <c r="F25">
        <v>30795</v>
      </c>
    </row>
    <row r="26" spans="1:6">
      <c r="A26" t="s">
        <v>400</v>
      </c>
      <c r="B26" t="s">
        <v>173</v>
      </c>
      <c r="C26" t="s">
        <v>173</v>
      </c>
      <c r="D26" t="s">
        <v>141</v>
      </c>
      <c r="E26">
        <v>5922</v>
      </c>
      <c r="F26">
        <v>6794</v>
      </c>
    </row>
    <row r="27" spans="1:6">
      <c r="A27" t="s">
        <v>401</v>
      </c>
      <c r="B27" t="s">
        <v>169</v>
      </c>
      <c r="C27" t="s">
        <v>168</v>
      </c>
      <c r="D27" t="s">
        <v>141</v>
      </c>
      <c r="E27">
        <v>1040</v>
      </c>
      <c r="F27">
        <v>558</v>
      </c>
    </row>
    <row r="28" spans="1:6">
      <c r="A28" t="s">
        <v>402</v>
      </c>
      <c r="B28" t="s">
        <v>180</v>
      </c>
      <c r="C28" t="s">
        <v>180</v>
      </c>
      <c r="D28" t="s">
        <v>165</v>
      </c>
    </row>
    <row r="29" spans="1:6">
      <c r="A29" t="s">
        <v>403</v>
      </c>
      <c r="B29" t="s">
        <v>181</v>
      </c>
      <c r="C29" t="s">
        <v>181</v>
      </c>
      <c r="D29" t="s">
        <v>141</v>
      </c>
    </row>
    <row r="30" spans="1:6">
      <c r="A30" t="s">
        <v>404</v>
      </c>
      <c r="D30" t="s">
        <v>141</v>
      </c>
    </row>
    <row r="31" spans="1:6">
      <c r="A31" t="s">
        <v>405</v>
      </c>
      <c r="B31" t="s">
        <v>182</v>
      </c>
      <c r="C31" t="s">
        <v>182</v>
      </c>
      <c r="D31" t="s">
        <v>181</v>
      </c>
      <c r="E31">
        <v>1</v>
      </c>
      <c r="F31">
        <v>1</v>
      </c>
    </row>
    <row r="32" spans="1:6">
      <c r="A32" t="s">
        <v>406</v>
      </c>
      <c r="B32" t="s">
        <v>182</v>
      </c>
      <c r="C32" t="s">
        <v>182</v>
      </c>
      <c r="D32" t="s">
        <v>181</v>
      </c>
      <c r="E32">
        <v>2282</v>
      </c>
      <c r="F32">
        <v>1264</v>
      </c>
    </row>
    <row r="33" spans="1:6">
      <c r="A33" t="s">
        <v>407</v>
      </c>
      <c r="B33" t="s">
        <v>185</v>
      </c>
      <c r="C33" t="s">
        <v>185</v>
      </c>
      <c r="D33" t="s">
        <v>181</v>
      </c>
      <c r="E33">
        <v>80</v>
      </c>
      <c r="F33">
        <v>165</v>
      </c>
    </row>
    <row r="34" spans="1:6">
      <c r="A34" t="s">
        <v>408</v>
      </c>
      <c r="B34" t="s">
        <v>187</v>
      </c>
      <c r="C34" t="s">
        <v>187</v>
      </c>
      <c r="D34" t="s">
        <v>181</v>
      </c>
      <c r="E34">
        <v>19024</v>
      </c>
      <c r="F34">
        <v>19012</v>
      </c>
    </row>
    <row r="35" spans="1:6">
      <c r="A35" t="s">
        <v>409</v>
      </c>
      <c r="D35" t="s">
        <v>181</v>
      </c>
      <c r="E35">
        <v>21387</v>
      </c>
      <c r="F35">
        <v>20442</v>
      </c>
    </row>
    <row r="36" spans="1:6">
      <c r="A36" t="s">
        <v>410</v>
      </c>
      <c r="B36" t="s">
        <v>67</v>
      </c>
      <c r="C36" t="s">
        <v>67</v>
      </c>
      <c r="D36" t="s">
        <v>181</v>
      </c>
      <c r="E36">
        <v>147</v>
      </c>
      <c r="F36">
        <v>59</v>
      </c>
    </row>
    <row r="37" spans="1:6">
      <c r="A37" t="s">
        <v>411</v>
      </c>
      <c r="B37" t="s">
        <v>195</v>
      </c>
      <c r="C37" t="s">
        <v>195</v>
      </c>
      <c r="D37" t="s">
        <v>181</v>
      </c>
      <c r="E37">
        <v>21534</v>
      </c>
      <c r="F37">
        <v>20501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/>
  </sheetViews>
  <sheetFormatPr defaultRowHeight="12.75"/>
  <cols>
    <col min="1" max="4" width="25.7109375" customWidth="1"/>
  </cols>
  <sheetData>
    <row r="1" spans="1:7">
      <c r="F1">
        <v>31</v>
      </c>
    </row>
    <row r="2" spans="1:7">
      <c r="E2">
        <v>2018</v>
      </c>
      <c r="F2">
        <v>2017</v>
      </c>
      <c r="G2">
        <v>2016</v>
      </c>
    </row>
    <row r="3" spans="1:7">
      <c r="A3" t="s">
        <v>412</v>
      </c>
      <c r="B3" t="s">
        <v>413</v>
      </c>
      <c r="C3" t="s">
        <v>26</v>
      </c>
      <c r="D3" t="s">
        <v>413</v>
      </c>
    </row>
    <row r="4" spans="1:7">
      <c r="A4" t="s">
        <v>414</v>
      </c>
      <c r="B4" t="s">
        <v>413</v>
      </c>
      <c r="C4" t="s">
        <v>26</v>
      </c>
      <c r="D4" t="s">
        <v>413</v>
      </c>
      <c r="E4">
        <v>21677</v>
      </c>
      <c r="F4">
        <v>25662</v>
      </c>
      <c r="G4">
        <v>29953</v>
      </c>
    </row>
    <row r="5" spans="1:7">
      <c r="A5" t="s">
        <v>415</v>
      </c>
      <c r="B5" t="s">
        <v>413</v>
      </c>
      <c r="C5" t="s">
        <v>26</v>
      </c>
      <c r="D5" t="s">
        <v>413</v>
      </c>
      <c r="E5">
        <v>450</v>
      </c>
      <c r="F5">
        <v>445</v>
      </c>
      <c r="G5">
        <v>437</v>
      </c>
    </row>
    <row r="6" spans="1:7">
      <c r="A6" t="s">
        <v>416</v>
      </c>
      <c r="B6" t="s">
        <v>45</v>
      </c>
      <c r="C6" t="s">
        <v>45</v>
      </c>
      <c r="D6" t="s">
        <v>413</v>
      </c>
      <c r="E6">
        <v>-22127</v>
      </c>
      <c r="F6">
        <v>-26107</v>
      </c>
      <c r="G6">
        <v>30390</v>
      </c>
    </row>
    <row r="7" spans="1:7">
      <c r="A7" t="s">
        <v>417</v>
      </c>
      <c r="D7" t="s">
        <v>413</v>
      </c>
    </row>
    <row r="8" spans="1:7">
      <c r="A8" t="s">
        <v>418</v>
      </c>
      <c r="B8" t="s">
        <v>27</v>
      </c>
      <c r="C8" t="s">
        <v>27</v>
      </c>
      <c r="D8" t="s">
        <v>413</v>
      </c>
      <c r="E8">
        <v>4853</v>
      </c>
      <c r="F8">
        <v>4371</v>
      </c>
      <c r="G8">
        <v>4261</v>
      </c>
    </row>
    <row r="9" spans="1:7">
      <c r="A9" t="s">
        <v>419</v>
      </c>
      <c r="B9" t="s">
        <v>37</v>
      </c>
      <c r="C9" t="s">
        <v>37</v>
      </c>
      <c r="D9" t="s">
        <v>413</v>
      </c>
      <c r="E9">
        <v>-5018</v>
      </c>
      <c r="F9">
        <v>-3734</v>
      </c>
      <c r="G9">
        <v>5098</v>
      </c>
    </row>
    <row r="10" spans="1:7">
      <c r="A10" t="s">
        <v>420</v>
      </c>
      <c r="B10" t="s">
        <v>36</v>
      </c>
      <c r="C10" t="s">
        <v>36</v>
      </c>
      <c r="D10" t="s">
        <v>413</v>
      </c>
      <c r="E10">
        <v>4056</v>
      </c>
      <c r="F10">
        <v>3878</v>
      </c>
      <c r="G10">
        <v>3398</v>
      </c>
    </row>
    <row r="11" spans="1:7">
      <c r="A11" t="s">
        <v>421</v>
      </c>
      <c r="D11" t="s">
        <v>413</v>
      </c>
      <c r="E11">
        <v>13927</v>
      </c>
      <c r="F11">
        <v>11983</v>
      </c>
      <c r="G11">
        <v>12757</v>
      </c>
    </row>
    <row r="12" spans="1:7">
      <c r="A12" t="s">
        <v>422</v>
      </c>
      <c r="B12" t="s">
        <v>413</v>
      </c>
      <c r="C12" t="s">
        <v>26</v>
      </c>
      <c r="D12" t="s">
        <v>413</v>
      </c>
      <c r="E12">
        <v>8200</v>
      </c>
      <c r="F12">
        <v>14124</v>
      </c>
      <c r="G12">
        <v>17633</v>
      </c>
    </row>
    <row r="13" spans="1:7">
      <c r="A13" t="s">
        <v>423</v>
      </c>
      <c r="B13" t="s">
        <v>51</v>
      </c>
      <c r="C13" t="s">
        <v>51</v>
      </c>
      <c r="D13" t="s">
        <v>413</v>
      </c>
      <c r="E13">
        <v>-1077</v>
      </c>
      <c r="F13">
        <v>-1118</v>
      </c>
      <c r="G13">
        <v>-964</v>
      </c>
    </row>
    <row r="14" spans="1:7">
      <c r="A14" t="s">
        <v>424</v>
      </c>
      <c r="B14" t="s">
        <v>425</v>
      </c>
      <c r="C14" t="s">
        <v>33</v>
      </c>
      <c r="D14" t="s">
        <v>413</v>
      </c>
      <c r="E14">
        <v>676</v>
      </c>
      <c r="F14">
        <v>523</v>
      </c>
      <c r="G14">
        <v>428</v>
      </c>
    </row>
    <row r="15" spans="1:7">
      <c r="A15" t="s">
        <v>426</v>
      </c>
      <c r="B15" t="s">
        <v>61</v>
      </c>
      <c r="C15" t="s">
        <v>61</v>
      </c>
      <c r="D15" t="s">
        <v>413</v>
      </c>
      <c r="E15">
        <v>7799</v>
      </c>
      <c r="F15">
        <v>13529</v>
      </c>
      <c r="G15">
        <v>17097</v>
      </c>
    </row>
    <row r="16" spans="1:7">
      <c r="A16" t="s">
        <v>427</v>
      </c>
      <c r="B16" t="s">
        <v>62</v>
      </c>
      <c r="C16" t="s">
        <v>62</v>
      </c>
      <c r="D16" t="s">
        <v>413</v>
      </c>
      <c r="E16">
        <v>2339</v>
      </c>
      <c r="F16">
        <v>8885</v>
      </c>
      <c r="G16">
        <v>3609</v>
      </c>
    </row>
    <row r="17" spans="1:7">
      <c r="A17" t="s">
        <v>428</v>
      </c>
      <c r="B17" t="s">
        <v>70</v>
      </c>
      <c r="C17" t="s">
        <v>70</v>
      </c>
      <c r="D17" t="s">
        <v>413</v>
      </c>
      <c r="E17">
        <v>5460</v>
      </c>
      <c r="F17">
        <v>4644</v>
      </c>
      <c r="G17">
        <v>13488</v>
      </c>
    </row>
    <row r="18" spans="1:7">
      <c r="A18" t="s">
        <v>429</v>
      </c>
      <c r="B18" t="s">
        <v>430</v>
      </c>
      <c r="C18" t="s">
        <v>67</v>
      </c>
      <c r="D18" t="s">
        <v>413</v>
      </c>
      <c r="E18">
        <v>5</v>
      </c>
      <c r="F18">
        <v>16</v>
      </c>
      <c r="G18">
        <v>-13</v>
      </c>
    </row>
    <row r="19" spans="1:7">
      <c r="A19" t="s">
        <v>431</v>
      </c>
      <c r="D19" t="s">
        <v>413</v>
      </c>
      <c r="E19">
        <v>5455</v>
      </c>
      <c r="F19">
        <v>4628</v>
      </c>
      <c r="G19">
        <v>13501</v>
      </c>
    </row>
    <row r="20" spans="1:7">
      <c r="A20" t="s">
        <v>432</v>
      </c>
      <c r="D20" t="s">
        <v>413</v>
      </c>
      <c r="E20">
        <v>420</v>
      </c>
      <c r="F20">
        <v>354</v>
      </c>
      <c r="G20">
        <v>1008</v>
      </c>
    </row>
    <row r="21" spans="1:7">
      <c r="A21" t="s">
        <v>433</v>
      </c>
      <c r="D21" t="s">
        <v>413</v>
      </c>
      <c r="E21">
        <v>1298</v>
      </c>
      <c r="F21">
        <v>1307</v>
      </c>
      <c r="G21">
        <v>1339</v>
      </c>
    </row>
    <row r="22" spans="1:7">
      <c r="A22" t="s">
        <v>434</v>
      </c>
      <c r="B22" t="s">
        <v>67</v>
      </c>
      <c r="C22" t="s">
        <v>67</v>
      </c>
      <c r="D22" t="s">
        <v>413</v>
      </c>
      <c r="E22">
        <v>417</v>
      </c>
      <c r="F22">
        <v>351</v>
      </c>
      <c r="G22">
        <v>994</v>
      </c>
    </row>
    <row r="23" spans="1:7">
      <c r="D23" t="s">
        <v>413</v>
      </c>
    </row>
    <row r="24" spans="1:7">
      <c r="D24" t="s">
        <v>413</v>
      </c>
      <c r="E24">
        <v>2018</v>
      </c>
      <c r="F24">
        <v>2017</v>
      </c>
      <c r="G24">
        <v>2016</v>
      </c>
    </row>
    <row r="25" spans="1:7">
      <c r="A25" t="s">
        <v>428</v>
      </c>
      <c r="B25" t="s">
        <v>70</v>
      </c>
      <c r="C25" t="s">
        <v>70</v>
      </c>
      <c r="D25" t="s">
        <v>413</v>
      </c>
      <c r="E25">
        <v>5460</v>
      </c>
      <c r="F25">
        <v>4644</v>
      </c>
      <c r="G25">
        <v>13488</v>
      </c>
    </row>
    <row r="26" spans="1:7">
      <c r="A26" t="s">
        <v>435</v>
      </c>
      <c r="B26" t="s">
        <v>436</v>
      </c>
      <c r="C26" t="s">
        <v>436</v>
      </c>
      <c r="D26" t="s">
        <v>413</v>
      </c>
    </row>
    <row r="27" spans="1:7">
      <c r="A27" t="s">
        <v>437</v>
      </c>
      <c r="B27" t="s">
        <v>59</v>
      </c>
      <c r="C27" t="s">
        <v>59</v>
      </c>
      <c r="D27" t="s">
        <v>413</v>
      </c>
      <c r="E27">
        <v>-38</v>
      </c>
      <c r="F27">
        <v>-47</v>
      </c>
      <c r="G27">
        <v>177</v>
      </c>
    </row>
    <row r="28" spans="1:7">
      <c r="A28" t="s">
        <v>438</v>
      </c>
      <c r="D28" t="s">
        <v>413</v>
      </c>
    </row>
    <row r="29" spans="1:7">
      <c r="A29" t="s">
        <v>439</v>
      </c>
      <c r="B29" t="s">
        <v>440</v>
      </c>
      <c r="C29" t="s">
        <v>47</v>
      </c>
      <c r="D29" t="s">
        <v>413</v>
      </c>
      <c r="E29">
        <v>43</v>
      </c>
      <c r="F29">
        <v>218</v>
      </c>
      <c r="G29">
        <v>7</v>
      </c>
    </row>
    <row r="30" spans="1:7">
      <c r="A30" t="s">
        <v>441</v>
      </c>
      <c r="D30" t="s">
        <v>413</v>
      </c>
      <c r="E30">
        <v>4</v>
      </c>
      <c r="F30">
        <v>-8</v>
      </c>
      <c r="G30">
        <v>-7</v>
      </c>
    </row>
    <row r="31" spans="1:7">
      <c r="A31" t="s">
        <v>442</v>
      </c>
      <c r="D31" t="s">
        <v>413</v>
      </c>
      <c r="E31">
        <v>47</v>
      </c>
      <c r="F31">
        <v>210</v>
      </c>
    </row>
    <row r="32" spans="1:7">
      <c r="A32" t="s">
        <v>443</v>
      </c>
      <c r="D32" t="s">
        <v>413</v>
      </c>
    </row>
    <row r="33" spans="1:7">
      <c r="A33" t="s">
        <v>444</v>
      </c>
      <c r="B33" t="s">
        <v>48</v>
      </c>
      <c r="C33" t="s">
        <v>48</v>
      </c>
      <c r="D33" t="s">
        <v>413</v>
      </c>
      <c r="E33">
        <v>112</v>
      </c>
      <c r="F33">
        <v>-304</v>
      </c>
      <c r="G33">
        <v>5</v>
      </c>
    </row>
    <row r="34" spans="1:7">
      <c r="A34" t="s">
        <v>445</v>
      </c>
      <c r="D34" t="s">
        <v>413</v>
      </c>
      <c r="E34">
        <v>87</v>
      </c>
      <c r="F34">
        <v>28</v>
      </c>
      <c r="G34">
        <v>8</v>
      </c>
    </row>
    <row r="35" spans="1:7">
      <c r="A35" t="s">
        <v>442</v>
      </c>
      <c r="D35" t="s">
        <v>413</v>
      </c>
      <c r="E35">
        <v>199</v>
      </c>
      <c r="F35">
        <v>-276</v>
      </c>
      <c r="G35">
        <v>13</v>
      </c>
    </row>
    <row r="36" spans="1:7">
      <c r="A36" t="s">
        <v>446</v>
      </c>
      <c r="B36" t="s">
        <v>436</v>
      </c>
      <c r="C36" t="s">
        <v>436</v>
      </c>
      <c r="D36" t="s">
        <v>413</v>
      </c>
      <c r="E36">
        <v>208</v>
      </c>
      <c r="F36">
        <v>-113</v>
      </c>
      <c r="G36">
        <v>190</v>
      </c>
    </row>
    <row r="37" spans="1:7">
      <c r="A37" t="s">
        <v>447</v>
      </c>
      <c r="B37" t="s">
        <v>436</v>
      </c>
      <c r="C37" t="s">
        <v>436</v>
      </c>
      <c r="D37" t="s">
        <v>413</v>
      </c>
      <c r="E37">
        <v>5668</v>
      </c>
      <c r="F37">
        <v>4531</v>
      </c>
      <c r="G37">
        <v>13678</v>
      </c>
    </row>
    <row r="38" spans="1:7">
      <c r="A38" t="s">
        <v>448</v>
      </c>
      <c r="D38" t="s">
        <v>413</v>
      </c>
      <c r="E38">
        <v>5</v>
      </c>
      <c r="F38">
        <v>16</v>
      </c>
      <c r="G38">
        <v>-13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/>
  </sheetViews>
  <sheetFormatPr defaultRowHeight="12.75"/>
  <cols>
    <col min="1" max="4" width="25.7109375" customWidth="1"/>
  </cols>
  <sheetData>
    <row r="1" spans="1:6">
      <c r="A1" t="s">
        <v>449</v>
      </c>
    </row>
    <row r="2" spans="1:6">
      <c r="E2">
        <v>-2986</v>
      </c>
      <c r="F2">
        <v>-2986</v>
      </c>
    </row>
    <row r="3" spans="1:6">
      <c r="A3" t="s">
        <v>450</v>
      </c>
    </row>
    <row r="4" spans="1:6">
      <c r="A4" t="s">
        <v>451</v>
      </c>
    </row>
    <row r="5" spans="1:6">
      <c r="E5">
        <v>483</v>
      </c>
      <c r="F5">
        <v>190</v>
      </c>
    </row>
    <row r="6" spans="1:6">
      <c r="A6" t="s">
        <v>452</v>
      </c>
      <c r="E6">
        <v>19024</v>
      </c>
      <c r="F6">
        <v>21534</v>
      </c>
    </row>
    <row r="9" spans="1:6">
      <c r="E9">
        <v>2018</v>
      </c>
      <c r="F9">
        <v>2017</v>
      </c>
    </row>
    <row r="10" spans="1:6">
      <c r="A10" t="s">
        <v>453</v>
      </c>
      <c r="B10" t="s">
        <v>231</v>
      </c>
      <c r="C10" t="s">
        <v>231</v>
      </c>
      <c r="D10" t="s">
        <v>454</v>
      </c>
    </row>
    <row r="11" spans="1:6">
      <c r="A11" t="s">
        <v>428</v>
      </c>
      <c r="B11" t="s">
        <v>232</v>
      </c>
      <c r="C11" t="s">
        <v>232</v>
      </c>
      <c r="D11" t="s">
        <v>454</v>
      </c>
    </row>
    <row r="12" spans="1:6">
      <c r="E12">
        <v>5460</v>
      </c>
      <c r="F12">
        <v>4644</v>
      </c>
    </row>
    <row r="13" spans="1:6">
      <c r="A13" t="s">
        <v>455</v>
      </c>
    </row>
    <row r="14" spans="1:6">
      <c r="A14" t="s">
        <v>456</v>
      </c>
      <c r="B14" t="s">
        <v>236</v>
      </c>
      <c r="C14" t="s">
        <v>236</v>
      </c>
      <c r="D14" t="s">
        <v>454</v>
      </c>
      <c r="E14">
        <v>226</v>
      </c>
      <c r="F14">
        <v>233</v>
      </c>
    </row>
    <row r="15" spans="1:6">
      <c r="A15" t="s">
        <v>457</v>
      </c>
      <c r="E15">
        <v>1203</v>
      </c>
      <c r="F15">
        <v>1053</v>
      </c>
    </row>
    <row r="16" spans="1:6">
      <c r="A16" t="s">
        <v>458</v>
      </c>
      <c r="B16" t="s">
        <v>248</v>
      </c>
      <c r="C16" t="s">
        <v>248</v>
      </c>
      <c r="D16" t="s">
        <v>454</v>
      </c>
      <c r="E16">
        <v>845</v>
      </c>
      <c r="F16">
        <v>638</v>
      </c>
    </row>
    <row r="17" spans="1:6">
      <c r="A17" t="s">
        <v>459</v>
      </c>
      <c r="B17" t="s">
        <v>269</v>
      </c>
      <c r="C17" t="s">
        <v>269</v>
      </c>
      <c r="E17">
        <v>289</v>
      </c>
      <c r="F17">
        <v>-82</v>
      </c>
    </row>
    <row r="18" spans="1:6">
      <c r="A18" t="s">
        <v>460</v>
      </c>
      <c r="E18">
        <v>820</v>
      </c>
    </row>
    <row r="19" spans="1:6">
      <c r="A19" t="s">
        <v>461</v>
      </c>
      <c r="E19">
        <v>440</v>
      </c>
    </row>
    <row r="20" spans="1:6">
      <c r="A20" t="s">
        <v>462</v>
      </c>
      <c r="B20" t="s">
        <v>251</v>
      </c>
      <c r="C20" t="s">
        <v>251</v>
      </c>
      <c r="D20" t="s">
        <v>454</v>
      </c>
      <c r="E20">
        <v>56</v>
      </c>
      <c r="F20">
        <v>304</v>
      </c>
    </row>
    <row r="21" spans="1:6">
      <c r="A21" t="s">
        <v>463</v>
      </c>
      <c r="B21" t="s">
        <v>251</v>
      </c>
      <c r="C21" t="s">
        <v>251</v>
      </c>
      <c r="D21" t="s">
        <v>454</v>
      </c>
    </row>
    <row r="22" spans="1:6">
      <c r="A22" t="s">
        <v>464</v>
      </c>
      <c r="B22" t="s">
        <v>265</v>
      </c>
      <c r="C22" t="s">
        <v>265</v>
      </c>
      <c r="D22" t="s">
        <v>454</v>
      </c>
      <c r="E22">
        <v>480</v>
      </c>
      <c r="F22">
        <v>754</v>
      </c>
    </row>
    <row r="23" spans="1:6">
      <c r="A23" t="s">
        <v>380</v>
      </c>
      <c r="B23" t="s">
        <v>261</v>
      </c>
      <c r="C23" t="s">
        <v>261</v>
      </c>
      <c r="D23" t="s">
        <v>454</v>
      </c>
      <c r="E23">
        <v>-310</v>
      </c>
      <c r="F23">
        <v>-253</v>
      </c>
    </row>
    <row r="24" spans="1:6">
      <c r="A24" t="s">
        <v>465</v>
      </c>
      <c r="B24" t="s">
        <v>264</v>
      </c>
      <c r="C24" t="s">
        <v>264</v>
      </c>
      <c r="D24" t="s">
        <v>454</v>
      </c>
      <c r="E24">
        <v>903</v>
      </c>
      <c r="F24">
        <v>358</v>
      </c>
    </row>
    <row r="25" spans="1:6">
      <c r="A25" t="s">
        <v>393</v>
      </c>
      <c r="B25" t="s">
        <v>275</v>
      </c>
      <c r="C25" t="s">
        <v>275</v>
      </c>
      <c r="D25" t="s">
        <v>454</v>
      </c>
      <c r="E25">
        <v>-39</v>
      </c>
      <c r="F25">
        <v>-430</v>
      </c>
    </row>
    <row r="26" spans="1:6">
      <c r="A26" t="s">
        <v>466</v>
      </c>
      <c r="B26" t="s">
        <v>467</v>
      </c>
      <c r="C26" t="s">
        <v>247</v>
      </c>
      <c r="D26" t="s">
        <v>454</v>
      </c>
      <c r="E26">
        <v>-1459</v>
      </c>
      <c r="F26">
        <v>5497</v>
      </c>
    </row>
    <row r="27" spans="1:6">
      <c r="A27" t="s">
        <v>468</v>
      </c>
      <c r="B27" t="s">
        <v>277</v>
      </c>
      <c r="C27" t="s">
        <v>277</v>
      </c>
      <c r="D27" t="s">
        <v>454</v>
      </c>
      <c r="E27">
        <v>-514</v>
      </c>
      <c r="F27">
        <v>-818</v>
      </c>
    </row>
    <row r="28" spans="1:6">
      <c r="A28" t="s">
        <v>469</v>
      </c>
      <c r="B28" t="s">
        <v>285</v>
      </c>
      <c r="C28" t="s">
        <v>285</v>
      </c>
      <c r="D28" t="s">
        <v>454</v>
      </c>
      <c r="E28">
        <v>8400</v>
      </c>
      <c r="F28">
        <v>11898</v>
      </c>
    </row>
    <row r="29" spans="1:6">
      <c r="A29" t="s">
        <v>470</v>
      </c>
      <c r="B29" t="s">
        <v>286</v>
      </c>
      <c r="C29" t="s">
        <v>286</v>
      </c>
      <c r="D29" t="s">
        <v>471</v>
      </c>
    </row>
    <row r="30" spans="1:6">
      <c r="A30" t="s">
        <v>472</v>
      </c>
      <c r="B30" t="s">
        <v>290</v>
      </c>
      <c r="C30" t="s">
        <v>290</v>
      </c>
      <c r="D30" t="s">
        <v>471</v>
      </c>
      <c r="E30">
        <v>-10233</v>
      </c>
      <c r="F30">
        <v>-23314</v>
      </c>
    </row>
    <row r="31" spans="1:6">
      <c r="A31" t="s">
        <v>473</v>
      </c>
      <c r="B31" t="s">
        <v>291</v>
      </c>
      <c r="C31" t="s">
        <v>291</v>
      </c>
      <c r="D31" t="s">
        <v>471</v>
      </c>
      <c r="E31">
        <v>1522</v>
      </c>
      <c r="F31">
        <v>10440</v>
      </c>
    </row>
    <row r="32" spans="1:6">
      <c r="A32" t="s">
        <v>474</v>
      </c>
      <c r="B32" t="s">
        <v>291</v>
      </c>
      <c r="C32" t="s">
        <v>291</v>
      </c>
      <c r="D32" t="s">
        <v>471</v>
      </c>
      <c r="E32">
        <v>24336</v>
      </c>
      <c r="F32">
        <v>7821</v>
      </c>
    </row>
    <row r="33" spans="1:6">
      <c r="A33" t="s">
        <v>475</v>
      </c>
      <c r="B33" t="s">
        <v>290</v>
      </c>
      <c r="C33" t="s">
        <v>290</v>
      </c>
      <c r="D33" t="s">
        <v>471</v>
      </c>
      <c r="E33">
        <v>-346</v>
      </c>
    </row>
    <row r="34" spans="1:6">
      <c r="A34" t="s">
        <v>476</v>
      </c>
      <c r="B34" t="s">
        <v>287</v>
      </c>
      <c r="C34" t="s">
        <v>287</v>
      </c>
      <c r="D34" t="s">
        <v>471</v>
      </c>
      <c r="F34">
        <v>-10426</v>
      </c>
    </row>
    <row r="35" spans="1:6">
      <c r="A35" t="s">
        <v>477</v>
      </c>
      <c r="B35" t="s">
        <v>287</v>
      </c>
      <c r="C35" t="s">
        <v>287</v>
      </c>
      <c r="D35" t="s">
        <v>471</v>
      </c>
      <c r="E35">
        <v>-924</v>
      </c>
      <c r="F35">
        <v>-590</v>
      </c>
    </row>
    <row r="36" spans="1:6">
      <c r="A36" t="s">
        <v>478</v>
      </c>
      <c r="B36" t="s">
        <v>296</v>
      </c>
      <c r="C36" t="s">
        <v>296</v>
      </c>
      <c r="D36" t="s">
        <v>471</v>
      </c>
      <c r="E36">
        <v>14355</v>
      </c>
      <c r="F36">
        <v>-16069</v>
      </c>
    </row>
    <row r="37" spans="1:6">
      <c r="A37" t="s">
        <v>479</v>
      </c>
      <c r="B37" t="s">
        <v>297</v>
      </c>
      <c r="C37" t="s">
        <v>297</v>
      </c>
      <c r="D37" t="s">
        <v>480</v>
      </c>
    </row>
    <row r="38" spans="1:6">
      <c r="A38" t="s">
        <v>481</v>
      </c>
      <c r="D38" t="s">
        <v>480</v>
      </c>
      <c r="F38">
        <v>8985</v>
      </c>
    </row>
    <row r="39" spans="1:6">
      <c r="A39" t="s">
        <v>482</v>
      </c>
      <c r="B39" t="s">
        <v>299</v>
      </c>
      <c r="C39" t="s">
        <v>299</v>
      </c>
      <c r="D39" t="s">
        <v>480</v>
      </c>
    </row>
    <row r="40" spans="1:6">
      <c r="A40" t="s">
        <v>483</v>
      </c>
      <c r="B40" t="s">
        <v>298</v>
      </c>
      <c r="C40" t="s">
        <v>298</v>
      </c>
      <c r="D40" t="s">
        <v>480</v>
      </c>
      <c r="E40">
        <v>289</v>
      </c>
      <c r="F40">
        <v>234</v>
      </c>
    </row>
    <row r="41" spans="1:6">
      <c r="A41" t="s">
        <v>484</v>
      </c>
      <c r="B41" t="s">
        <v>298</v>
      </c>
      <c r="C41" t="s">
        <v>298</v>
      </c>
      <c r="D41" t="s">
        <v>480</v>
      </c>
      <c r="E41">
        <v>-2900</v>
      </c>
      <c r="F41">
        <v>-954</v>
      </c>
    </row>
    <row r="42" spans="1:6">
      <c r="A42" t="s">
        <v>485</v>
      </c>
      <c r="B42" t="s">
        <v>300</v>
      </c>
      <c r="C42" t="s">
        <v>300</v>
      </c>
      <c r="D42" t="s">
        <v>480</v>
      </c>
      <c r="E42">
        <v>-6250</v>
      </c>
      <c r="F42">
        <v>-1811</v>
      </c>
    </row>
    <row r="43" spans="1:6">
      <c r="A43" t="s">
        <v>486</v>
      </c>
      <c r="D43" t="s">
        <v>480</v>
      </c>
    </row>
    <row r="44" spans="1:6">
      <c r="A44" t="s">
        <v>487</v>
      </c>
      <c r="B44" t="s">
        <v>488</v>
      </c>
      <c r="C44" t="s">
        <v>307</v>
      </c>
      <c r="D44" t="s">
        <v>480</v>
      </c>
      <c r="E44">
        <v>-2971</v>
      </c>
      <c r="F44">
        <v>-2731</v>
      </c>
    </row>
    <row r="45" spans="1:6">
      <c r="A45" t="s">
        <v>462</v>
      </c>
      <c r="B45" t="s">
        <v>251</v>
      </c>
      <c r="C45" t="s">
        <v>251</v>
      </c>
      <c r="D45" t="s">
        <v>454</v>
      </c>
      <c r="E45">
        <v>-486</v>
      </c>
      <c r="F45">
        <v>-330</v>
      </c>
    </row>
    <row r="46" spans="1:6">
      <c r="A46" t="s">
        <v>489</v>
      </c>
      <c r="B46" t="s">
        <v>311</v>
      </c>
      <c r="C46" t="s">
        <v>311</v>
      </c>
      <c r="D46" t="s">
        <v>480</v>
      </c>
      <c r="E46">
        <v>-12318</v>
      </c>
      <c r="F46">
        <v>3393</v>
      </c>
    </row>
    <row r="47" spans="1:6">
      <c r="A47" t="s">
        <v>490</v>
      </c>
      <c r="B47" t="s">
        <v>313</v>
      </c>
      <c r="C47" t="s">
        <v>313</v>
      </c>
      <c r="D47" t="s">
        <v>480</v>
      </c>
      <c r="E47">
        <v>-85</v>
      </c>
      <c r="F47">
        <v>137</v>
      </c>
    </row>
    <row r="48" spans="1:6">
      <c r="A48" t="s">
        <v>491</v>
      </c>
      <c r="B48" t="s">
        <v>314</v>
      </c>
      <c r="C48" t="s">
        <v>314</v>
      </c>
      <c r="D48" t="s">
        <v>480</v>
      </c>
      <c r="E48">
        <v>10352</v>
      </c>
      <c r="F48">
        <v>-641</v>
      </c>
    </row>
    <row r="49" spans="1:6">
      <c r="A49" t="s">
        <v>492</v>
      </c>
      <c r="B49" t="s">
        <v>492</v>
      </c>
      <c r="C49" t="s">
        <v>315</v>
      </c>
      <c r="D49" t="s">
        <v>480</v>
      </c>
      <c r="E49">
        <v>7588</v>
      </c>
      <c r="F49">
        <v>8229</v>
      </c>
    </row>
    <row r="50" spans="1:6">
      <c r="A50" t="s">
        <v>493</v>
      </c>
      <c r="B50" t="s">
        <v>316</v>
      </c>
      <c r="C50" t="s">
        <v>316</v>
      </c>
      <c r="D50" t="s">
        <v>480</v>
      </c>
    </row>
    <row r="51" spans="1:6">
      <c r="D51" t="s">
        <v>480</v>
      </c>
      <c r="E51">
        <v>17940</v>
      </c>
      <c r="F51">
        <v>7588</v>
      </c>
    </row>
    <row r="52" spans="1:6">
      <c r="A52" t="s">
        <v>494</v>
      </c>
      <c r="D52" t="s">
        <v>480</v>
      </c>
    </row>
    <row r="53" spans="1:6">
      <c r="A53" t="s">
        <v>495</v>
      </c>
      <c r="B53" t="s">
        <v>243</v>
      </c>
      <c r="C53" t="s">
        <v>243</v>
      </c>
      <c r="D53" t="s">
        <v>454</v>
      </c>
      <c r="E53">
        <v>1070</v>
      </c>
      <c r="F53">
        <v>1038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86DA42-B2AD-4FEB-8702-9B5DFB0EA3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5ED39E7-8D13-43B9-AD11-F641B3E554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570066-7A69-44BF-959B-327FF15559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2021-11-08T06:15:46Z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