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GroundTruth\PDFs &amp; Excels\"/>
    </mc:Choice>
  </mc:AlternateContent>
  <bookViews>
    <workbookView xWindow="0" yWindow="0" windowWidth="10785" windowHeight="5865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212" i="1" l="1"/>
  <c r="F212" i="1"/>
  <c r="G187" i="1"/>
  <c r="F187" i="1"/>
  <c r="G159" i="1"/>
  <c r="F159" i="1"/>
  <c r="G89" i="1"/>
  <c r="G98" i="1" s="1"/>
  <c r="G100" i="1" s="1"/>
  <c r="G128" i="1" s="1"/>
  <c r="G7" i="1" s="1"/>
  <c r="F89" i="1"/>
  <c r="G39" i="1"/>
  <c r="F39" i="1"/>
  <c r="G36" i="1"/>
  <c r="G43" i="1" s="1"/>
  <c r="F36" i="1"/>
  <c r="F43" i="1" s="1"/>
  <c r="G433" i="1"/>
  <c r="F433" i="1"/>
  <c r="G432" i="1"/>
  <c r="F432" i="1"/>
  <c r="G417" i="1"/>
  <c r="G418" i="1" s="1"/>
  <c r="F417" i="1"/>
  <c r="F418" i="1" s="1"/>
  <c r="G397" i="1"/>
  <c r="G409" i="1" s="1"/>
  <c r="G410" i="1" s="1"/>
  <c r="F397" i="1"/>
  <c r="F409" i="1" s="1"/>
  <c r="F410" i="1" s="1"/>
  <c r="M382" i="1"/>
  <c r="L382" i="1"/>
  <c r="O381" i="1"/>
  <c r="N381" i="1"/>
  <c r="M381" i="1"/>
  <c r="L381" i="1"/>
  <c r="K381" i="1"/>
  <c r="J381" i="1"/>
  <c r="F381" i="1"/>
  <c r="O375" i="1"/>
  <c r="N375" i="1"/>
  <c r="M375" i="1"/>
  <c r="L375" i="1"/>
  <c r="K375" i="1"/>
  <c r="J375" i="1"/>
  <c r="F375" i="1"/>
  <c r="I373" i="1"/>
  <c r="H373" i="1"/>
  <c r="M371" i="1"/>
  <c r="L371" i="1"/>
  <c r="O370" i="1"/>
  <c r="N370" i="1"/>
  <c r="I369" i="1"/>
  <c r="H369" i="1"/>
  <c r="K368" i="1"/>
  <c r="J368" i="1"/>
  <c r="M366" i="1"/>
  <c r="L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G297" i="1"/>
  <c r="G319" i="1" s="1"/>
  <c r="G326" i="1" s="1"/>
  <c r="F297" i="1"/>
  <c r="F319" i="1" s="1"/>
  <c r="F326" i="1" s="1"/>
  <c r="O296" i="1"/>
  <c r="N296" i="1"/>
  <c r="M296" i="1"/>
  <c r="L296" i="1"/>
  <c r="K296" i="1"/>
  <c r="J296" i="1"/>
  <c r="I296" i="1"/>
  <c r="H296" i="1"/>
  <c r="G296" i="1"/>
  <c r="F296" i="1"/>
  <c r="O227" i="1"/>
  <c r="N227" i="1"/>
  <c r="M227" i="1"/>
  <c r="L227" i="1"/>
  <c r="K227" i="1"/>
  <c r="J227" i="1"/>
  <c r="I227" i="1"/>
  <c r="H227" i="1"/>
  <c r="G227" i="1"/>
  <c r="G11" i="1" s="1"/>
  <c r="F227" i="1"/>
  <c r="F11" i="1" s="1"/>
  <c r="O210" i="1"/>
  <c r="N210" i="1"/>
  <c r="M210" i="1"/>
  <c r="L210" i="1"/>
  <c r="K210" i="1"/>
  <c r="J210" i="1"/>
  <c r="I210" i="1"/>
  <c r="H210" i="1"/>
  <c r="G210" i="1"/>
  <c r="G10" i="1" s="1"/>
  <c r="F210" i="1"/>
  <c r="F10" i="1" s="1"/>
  <c r="O189" i="1"/>
  <c r="N189" i="1"/>
  <c r="M189" i="1"/>
  <c r="L189" i="1"/>
  <c r="K189" i="1"/>
  <c r="J189" i="1"/>
  <c r="I189" i="1"/>
  <c r="H189" i="1"/>
  <c r="G189" i="1"/>
  <c r="G9" i="1" s="1"/>
  <c r="F189" i="1"/>
  <c r="F9" i="1" s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F140" i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F98" i="1"/>
  <c r="F100" i="1" s="1"/>
  <c r="F128" i="1" s="1"/>
  <c r="F7" i="1" s="1"/>
  <c r="O83" i="1"/>
  <c r="N83" i="1"/>
  <c r="M83" i="1"/>
  <c r="L83" i="1"/>
  <c r="K83" i="1"/>
  <c r="J83" i="1"/>
  <c r="I83" i="1"/>
  <c r="H83" i="1"/>
  <c r="O71" i="1"/>
  <c r="O373" i="1" s="1"/>
  <c r="N71" i="1"/>
  <c r="N373" i="1" s="1"/>
  <c r="M71" i="1"/>
  <c r="M373" i="1" s="1"/>
  <c r="L71" i="1"/>
  <c r="L373" i="1" s="1"/>
  <c r="K71" i="1"/>
  <c r="K372" i="1" s="1"/>
  <c r="J71" i="1"/>
  <c r="J372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0" i="1" s="1"/>
  <c r="K44" i="1"/>
  <c r="K370" i="1" s="1"/>
  <c r="J44" i="1"/>
  <c r="J370" i="1" s="1"/>
  <c r="I44" i="1"/>
  <c r="I378" i="1" s="1"/>
  <c r="H44" i="1"/>
  <c r="H378" i="1" s="1"/>
  <c r="O43" i="1"/>
  <c r="N43" i="1"/>
  <c r="M43" i="1"/>
  <c r="L43" i="1"/>
  <c r="K43" i="1"/>
  <c r="J43" i="1"/>
  <c r="I43" i="1"/>
  <c r="H43" i="1"/>
  <c r="O30" i="1"/>
  <c r="O369" i="1" s="1"/>
  <c r="N30" i="1"/>
  <c r="N369" i="1" s="1"/>
  <c r="M30" i="1"/>
  <c r="M369" i="1" s="1"/>
  <c r="L30" i="1"/>
  <c r="L369" i="1" s="1"/>
  <c r="K30" i="1"/>
  <c r="K369" i="1" s="1"/>
  <c r="J30" i="1"/>
  <c r="J369" i="1" s="1"/>
  <c r="I30" i="1"/>
  <c r="H30" i="1"/>
  <c r="G30" i="1"/>
  <c r="G369" i="1" s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N366" i="1" s="1"/>
  <c r="M12" i="1"/>
  <c r="L12" i="1"/>
  <c r="K12" i="1"/>
  <c r="K366" i="1" s="1"/>
  <c r="J12" i="1"/>
  <c r="J366" i="1" s="1"/>
  <c r="I12" i="1"/>
  <c r="I366" i="1" s="1"/>
  <c r="H12" i="1"/>
  <c r="H366" i="1" s="1"/>
  <c r="O11" i="1"/>
  <c r="N11" i="1"/>
  <c r="M11" i="1"/>
  <c r="L11" i="1"/>
  <c r="K11" i="1"/>
  <c r="J11" i="1"/>
  <c r="I11" i="1"/>
  <c r="H11" i="1"/>
  <c r="O10" i="1"/>
  <c r="N10" i="1"/>
  <c r="M10" i="1"/>
  <c r="M376" i="1" s="1"/>
  <c r="L10" i="1"/>
  <c r="L376" i="1" s="1"/>
  <c r="K10" i="1"/>
  <c r="K377" i="1" s="1"/>
  <c r="J10" i="1"/>
  <c r="J377" i="1" s="1"/>
  <c r="I10" i="1"/>
  <c r="H10" i="1"/>
  <c r="O9" i="1"/>
  <c r="O384" i="1" s="1"/>
  <c r="N9" i="1"/>
  <c r="N384" i="1" s="1"/>
  <c r="M9" i="1"/>
  <c r="M384" i="1" s="1"/>
  <c r="L9" i="1"/>
  <c r="L384" i="1" s="1"/>
  <c r="K9" i="1"/>
  <c r="J9" i="1"/>
  <c r="J376" i="1" s="1"/>
  <c r="I9" i="1"/>
  <c r="H9" i="1"/>
  <c r="H377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O371" i="1" s="1"/>
  <c r="N6" i="1"/>
  <c r="N371" i="1" s="1"/>
  <c r="M6" i="1"/>
  <c r="L6" i="1"/>
  <c r="K6" i="1"/>
  <c r="K371" i="1" s="1"/>
  <c r="J6" i="1"/>
  <c r="J371" i="1" s="1"/>
  <c r="I6" i="1"/>
  <c r="I371" i="1" s="1"/>
  <c r="H6" i="1"/>
  <c r="H371" i="1" s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F368" i="1" s="1"/>
  <c r="I377" i="1" l="1"/>
  <c r="K376" i="1"/>
  <c r="G161" i="1"/>
  <c r="G8" i="1" s="1"/>
  <c r="G12" i="1" s="1"/>
  <c r="G376" i="1" s="1"/>
  <c r="F161" i="1"/>
  <c r="F384" i="1"/>
  <c r="F13" i="1"/>
  <c r="F377" i="1"/>
  <c r="G353" i="1"/>
  <c r="G355" i="1" s="1"/>
  <c r="G357" i="1" s="1"/>
  <c r="G385" i="1"/>
  <c r="F353" i="1"/>
  <c r="F355" i="1" s="1"/>
  <c r="F357" i="1" s="1"/>
  <c r="F385" i="1"/>
  <c r="G384" i="1"/>
  <c r="G13" i="1"/>
  <c r="G377" i="1"/>
  <c r="H365" i="1"/>
  <c r="L368" i="1"/>
  <c r="H370" i="1"/>
  <c r="L372" i="1"/>
  <c r="J373" i="1"/>
  <c r="H375" i="1"/>
  <c r="N376" i="1"/>
  <c r="L377" i="1"/>
  <c r="J378" i="1"/>
  <c r="H381" i="1"/>
  <c r="N382" i="1"/>
  <c r="J384" i="1"/>
  <c r="J383" i="1"/>
  <c r="I365" i="1"/>
  <c r="M368" i="1"/>
  <c r="I370" i="1"/>
  <c r="M372" i="1"/>
  <c r="K373" i="1"/>
  <c r="I375" i="1"/>
  <c r="O376" i="1"/>
  <c r="M377" i="1"/>
  <c r="K378" i="1"/>
  <c r="I381" i="1"/>
  <c r="O382" i="1"/>
  <c r="K384" i="1"/>
  <c r="H384" i="1"/>
  <c r="G381" i="1"/>
  <c r="K383" i="1"/>
  <c r="F363" i="1"/>
  <c r="N368" i="1"/>
  <c r="N372" i="1"/>
  <c r="H376" i="1"/>
  <c r="N377" i="1"/>
  <c r="L378" i="1"/>
  <c r="H382" i="1"/>
  <c r="G375" i="1"/>
  <c r="I384" i="1"/>
  <c r="G363" i="1"/>
  <c r="O368" i="1"/>
  <c r="O372" i="1"/>
  <c r="I376" i="1"/>
  <c r="O377" i="1"/>
  <c r="M378" i="1"/>
  <c r="I382" i="1"/>
  <c r="F44" i="1"/>
  <c r="H363" i="1"/>
  <c r="G44" i="1"/>
  <c r="I363" i="1"/>
  <c r="F8" i="1" l="1"/>
  <c r="G382" i="1"/>
  <c r="G383" i="1"/>
  <c r="G366" i="1"/>
  <c r="G14" i="1"/>
  <c r="G378" i="1"/>
  <c r="G370" i="1"/>
  <c r="G59" i="1"/>
  <c r="F59" i="1"/>
  <c r="F378" i="1"/>
  <c r="F370" i="1"/>
  <c r="F382" i="1" l="1"/>
  <c r="F12" i="1"/>
  <c r="F383" i="1"/>
  <c r="G67" i="1"/>
  <c r="G71" i="1" s="1"/>
  <c r="G373" i="1" s="1"/>
  <c r="F67" i="1"/>
  <c r="F71" i="1" s="1"/>
  <c r="F83" i="1" s="1"/>
  <c r="F376" i="1" l="1"/>
  <c r="F14" i="1"/>
  <c r="F366" i="1"/>
  <c r="G372" i="1"/>
  <c r="G83" i="1"/>
  <c r="G6" i="1"/>
  <c r="F6" i="1"/>
  <c r="F371" i="1" s="1"/>
  <c r="F372" i="1"/>
  <c r="F373" i="1"/>
  <c r="G365" i="1"/>
  <c r="G371" i="1"/>
  <c r="F365" i="1" l="1"/>
</calcChain>
</file>

<file path=xl/sharedStrings.xml><?xml version="1.0" encoding="utf-8"?>
<sst xmlns="http://schemas.openxmlformats.org/spreadsheetml/2006/main" count="925" uniqueCount="572">
  <si>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</si>
  <si>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</si>
  <si>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</si>
  <si>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</si>
  <si>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</si>
  <si>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</si>
  <si>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</si>
  <si>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</si>
  <si>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</si>
  <si>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</si>
  <si>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</si>
  <si>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</si>
  <si>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</si>
  <si>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</si>
  <si>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</si>
  <si>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</si>
  <si>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</si>
  <si>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</si>
  <si>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</si>
  <si>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</si>
  <si>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</si>
  <si>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</si>
  <si>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</si>
  <si>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</si>
  <si>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</si>
  <si>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</si>
  <si>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</si>
  <si>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</si>
  <si>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</si>
  <si>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</si>
  <si>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</si>
  <si>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</si>
  <si>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</si>
  <si>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</si>
  <si>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</si>
  <si>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</si>
  <si>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</si>
  <si>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</si>
  <si>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</si>
  <si>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</si>
  <si>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</si>
  <si>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</si>
  <si>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</si>
  <si>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</si>
  <si>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</si>
  <si>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</si>
  <si>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</si>
  <si>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</si>
  <si>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</si>
  <si>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</si>
  <si>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</si>
  <si>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</si>
  <si>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</si>
  <si>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</si>
  <si>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</si>
  <si>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</si>
  <si>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</si>
  <si>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</si>
  <si>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</si>
  <si>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</si>
  <si>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</si>
  <si>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</si>
  <si>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</si>
  <si>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</si>
  <si>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</si>
  <si>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</si>
  <si>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</si>
  <si>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</si>
  <si>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</si>
  <si>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</si>
  <si>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</si>
  <si>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</si>
  <si>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</si>
  <si>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</si>
  <si>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</si>
  <si>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</si>
  <si>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</si>
  <si>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</si>
  <si>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</si>
  <si>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</si>
  <si>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</si>
  <si>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</si>
  <si>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</si>
  <si>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</si>
  <si>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</si>
  <si>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</si>
  <si>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</si>
  <si>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</si>
  <si>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</si>
  <si>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</si>
  <si>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</si>
  <si>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</si>
  <si>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</si>
  <si>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</si>
  <si>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</si>
  <si>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</si>
  <si>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</si>
  <si>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</si>
  <si>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</si>
  <si>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</si>
  <si>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</si>
  <si>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</si>
  <si>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</si>
  <si>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</si>
  <si>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</si>
  <si>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</si>
  <si>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</si>
  <si>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</si>
  <si>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</si>
  <si>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</si>
  <si>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</si>
  <si>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</si>
  <si>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</si>
  <si>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</si>
  <si>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</si>
  <si>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</si>
  <si>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</si>
  <si>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</si>
  <si>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</si>
  <si>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</si>
  <si>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</si>
  <si>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</si>
  <si>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</si>
  <si>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</si>
  <si>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</si>
  <si>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</si>
  <si>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</si>
  <si>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</si>
  <si>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</si>
  <si>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</si>
  <si>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</si>
  <si>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</si>
  <si>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</si>
  <si>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</si>
  <si>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</si>
  <si>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</si>
  <si>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</si>
  <si>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</si>
  <si>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</si>
  <si>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</si>
  <si>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</si>
  <si>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</si>
  <si>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</si>
  <si>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</si>
  <si>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</si>
  <si>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</si>
  <si>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</si>
  <si>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</si>
  <si>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</si>
  <si>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</si>
  <si>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</si>
  <si>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</si>
  <si>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</si>
  <si>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</si>
  <si>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</si>
  <si>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</si>
  <si>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</si>
  <si>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</si>
  <si>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</si>
  <si>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</si>
  <si>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</si>
  <si>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</si>
  <si>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</si>
  <si>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</si>
  <si>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</si>
  <si>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</si>
  <si>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</si>
  <si>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</si>
  <si>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</si>
  <si>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</si>
  <si>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</si>
  <si>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</si>
  <si>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</si>
  <si>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</si>
  <si>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</si>
  <si>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</si>
  <si>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</si>
  <si>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</si>
  <si>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</si>
  <si>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</si>
  <si>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</si>
  <si>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</si>
  <si>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</si>
  <si>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</si>
  <si>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</si>
  <si>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</si>
  <si>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</si>
  <si>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</si>
  <si>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</si>
  <si>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</si>
  <si>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</si>
  <si>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</si>
  <si>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</si>
  <si>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</si>
  <si>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</si>
  <si>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</si>
  <si>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</si>
  <si>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</si>
  <si>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</si>
  <si>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</si>
  <si>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</si>
  <si>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</si>
  <si>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</si>
  <si>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</si>
  <si>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</si>
  <si>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</si>
  <si>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</si>
  <si>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</si>
  <si>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</si>
  <si>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</si>
  <si>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</si>
  <si>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</si>
  <si>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</si>
  <si>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</si>
  <si>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</si>
  <si>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</si>
  <si>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</si>
  <si>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</si>
  <si>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</si>
  <si>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</si>
  <si>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</si>
  <si>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</si>
  <si>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</si>
  <si>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</si>
  <si>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</si>
  <si>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</si>
  <si>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</si>
  <si>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</si>
  <si>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</si>
  <si>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</si>
  <si>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</si>
  <si>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</si>
  <si>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</si>
  <si>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</si>
  <si>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</si>
  <si>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</si>
  <si>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</si>
  <si>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</si>
  <si>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</si>
  <si>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</si>
  <si>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</si>
  <si>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</si>
  <si>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</si>
  <si>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</si>
  <si>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</si>
  <si>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</si>
  <si>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</si>
  <si>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</si>
  <si>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</si>
  <si>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</si>
  <si>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</si>
  <si>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</si>
  <si>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</si>
  <si>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</si>
  <si>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</si>
  <si>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</si>
  <si>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</si>
  <si>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</si>
  <si>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</si>
  <si>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</si>
  <si>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</si>
  <si>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</si>
  <si>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</si>
  <si>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</si>
  <si>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</si>
  <si>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</si>
  <si>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</si>
  <si>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</si>
  <si>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</si>
  <si>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</si>
  <si>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</si>
  <si>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</si>
  <si>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</si>
  <si>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</si>
  <si>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</si>
  <si>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</si>
  <si>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</si>
  <si>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</si>
  <si>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</si>
  <si>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</si>
  <si>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</si>
  <si>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</si>
  <si>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</si>
  <si>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</si>
  <si>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</si>
  <si>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</si>
  <si>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</si>
  <si>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</si>
  <si>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</si>
  <si>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</si>
  <si>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</si>
  <si>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</si>
  <si>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</si>
  <si>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</si>
  <si>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</si>
  <si>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</si>
  <si>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</si>
  <si>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</si>
  <si>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</si>
  <si>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</si>
  <si>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</si>
  <si>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</si>
  <si>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</si>
  <si>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</si>
  <si>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</si>
  <si>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</si>
  <si>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</si>
  <si>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</si>
  <si>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</si>
  <si>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</si>
  <si>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</si>
  <si>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</si>
  <si>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</si>
  <si>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</si>
  <si>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</si>
  <si>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</si>
  <si>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</si>
  <si>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</si>
  <si>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</si>
  <si>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</si>
  <si>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</si>
  <si>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</si>
  <si>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</si>
  <si>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</si>
  <si>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</si>
  <si>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</si>
  <si>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</si>
  <si>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</si>
  <si>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</si>
  <si>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</si>
  <si>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</si>
  <si>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</si>
  <si>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</si>
  <si>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</si>
  <si>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</si>
  <si>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</si>
  <si>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</si>
  <si>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</si>
  <si>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</si>
  <si>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</si>
  <si>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</si>
  <si>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</si>
  <si>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</si>
  <si>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</si>
  <si>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</si>
  <si>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</si>
  <si>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</si>
  <si>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</si>
  <si>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</si>
  <si>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</si>
  <si>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</si>
  <si>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</si>
  <si>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</si>
  <si>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</si>
  <si>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</si>
  <si>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</si>
  <si>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</si>
  <si>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</si>
  <si>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</si>
  <si>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</si>
  <si>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</si>
  <si>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</si>
  <si>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</si>
  <si>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</si>
  <si>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</si>
  <si>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</si>
  <si>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</si>
  <si>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</si>
  <si>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</si>
  <si>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</si>
  <si>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</si>
  <si>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</si>
  <si>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</si>
  <si>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</si>
  <si>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(Dollars in thousands, except per share data)</t>
  </si>
  <si>
    <t>Assets</t>
  </si>
  <si>
    <t>Cash on hand and in banks</t>
  </si>
  <si>
    <t>Interest bearing cash deposits</t>
  </si>
  <si>
    <t>Cash and cash equivalents</t>
  </si>
  <si>
    <t>Debt securities, available-for-sale</t>
  </si>
  <si>
    <t>Debt securities, held-to-maturity</t>
  </si>
  <si>
    <t>Total debt securities</t>
  </si>
  <si>
    <t>Loans held for sale, at fair value</t>
  </si>
  <si>
    <t>Loans receivable</t>
  </si>
  <si>
    <t>Allowance for loan and lease losses</t>
  </si>
  <si>
    <t>Loans receivable, net</t>
  </si>
  <si>
    <t>Premises and equipment, net</t>
  </si>
  <si>
    <t>Other real estate owned</t>
  </si>
  <si>
    <t>Accrued interest receivable</t>
  </si>
  <si>
    <t>Deferred tax asset</t>
  </si>
  <si>
    <t>Core deposit intangible, net</t>
  </si>
  <si>
    <t>Other Intangibles</t>
  </si>
  <si>
    <t>Goodwill</t>
  </si>
  <si>
    <t>Non-marketable equity securities</t>
  </si>
  <si>
    <t>Bank-owned life insurance</t>
  </si>
  <si>
    <t>Other assets</t>
  </si>
  <si>
    <t>Total assets</t>
  </si>
  <si>
    <t>Liabilities</t>
  </si>
  <si>
    <t>Non-interest bearing deposits</t>
  </si>
  <si>
    <t>Interest bearing deposits</t>
  </si>
  <si>
    <t>Securities sold under agreements to repurchase</t>
  </si>
  <si>
    <t>Federal Home Loan Bank advances</t>
  </si>
  <si>
    <t>Other borrowed funds</t>
  </si>
  <si>
    <t>Subordinated debentures</t>
  </si>
  <si>
    <t>Accrued interest payable</t>
  </si>
  <si>
    <t>Accruals</t>
  </si>
  <si>
    <t>Other liabilities</t>
  </si>
  <si>
    <t>Total liabilities</t>
  </si>
  <si>
    <t>Stockholders Equity</t>
  </si>
  <si>
    <t>Preferred shares, $0.01 par value per share, 1,000,000 shares authorized,</t>
  </si>
  <si>
    <t>none issued or outstanding</t>
  </si>
  <si>
    <t>Common stock, $0.01 par value per share, 117,187,500 shares authorized</t>
  </si>
  <si>
    <t>Paid-in capital</t>
  </si>
  <si>
    <t>Retained earnings - substantially restricted</t>
  </si>
  <si>
    <t>Accumulated other comprehensive loss</t>
  </si>
  <si>
    <t>Total stockholders equity</t>
  </si>
  <si>
    <t>Interest Income</t>
  </si>
  <si>
    <t>Revenue</t>
  </si>
  <si>
    <t>Investment securities</t>
  </si>
  <si>
    <t>Residential real estate loans</t>
  </si>
  <si>
    <t>Commercial loans</t>
  </si>
  <si>
    <t>Consumer and other loans</t>
  </si>
  <si>
    <t>Total interest income</t>
  </si>
  <si>
    <t>Interest Expense</t>
  </si>
  <si>
    <t>Deposits</t>
  </si>
  <si>
    <t>Total interest expense</t>
  </si>
  <si>
    <t>Net Interest Income</t>
  </si>
  <si>
    <t>Provision for loan losses</t>
  </si>
  <si>
    <t>Net interest income after provision for loan losses</t>
  </si>
  <si>
    <t>Other Income - Net profit (loss)</t>
  </si>
  <si>
    <t>Non-Interest Income</t>
  </si>
  <si>
    <t>Service charges and other fees</t>
  </si>
  <si>
    <t>Miscellaneous loan fees and charges</t>
  </si>
  <si>
    <t>Gain on sale of loans</t>
  </si>
  <si>
    <t>Loss on sale of debt securities</t>
  </si>
  <si>
    <t>Gain on Disposals</t>
  </si>
  <si>
    <t>Other income</t>
  </si>
  <si>
    <t>Total non-interest income</t>
  </si>
  <si>
    <t>Non-Interest Expense</t>
  </si>
  <si>
    <t>Compensation and employee benefits</t>
  </si>
  <si>
    <t>Occupancy and equipment</t>
  </si>
  <si>
    <t>Advertising and promotions</t>
  </si>
  <si>
    <t>Selling and distribution expenses</t>
  </si>
  <si>
    <t>Data processing</t>
  </si>
  <si>
    <t>Regulatory assessments and insurance</t>
  </si>
  <si>
    <t>Core deposit intangible amortization</t>
  </si>
  <si>
    <t>Other expenses</t>
  </si>
  <si>
    <t>Other Expenses</t>
  </si>
  <si>
    <t>Total non-interest expense</t>
  </si>
  <si>
    <t>Income Before Income Taxes</t>
  </si>
  <si>
    <t>Profit before Zakat</t>
  </si>
  <si>
    <t>Federal and state income tax expense</t>
  </si>
  <si>
    <t>Net Income</t>
  </si>
  <si>
    <t>Basic earnings per share</t>
  </si>
  <si>
    <t>Diluted earnings per share</t>
  </si>
  <si>
    <t>Dividends declared per share</t>
  </si>
  <si>
    <t>Average outstanding shares - basic</t>
  </si>
  <si>
    <t>(Dollars in thousands)</t>
  </si>
  <si>
    <t>Other Comprehensive (Loss) Income, Net of Tax</t>
  </si>
  <si>
    <t>Total Other Comprehensive Income (Loss)</t>
  </si>
  <si>
    <t>Total Other Comprehensive Income</t>
  </si>
  <si>
    <t>Unrealized (losses) gains on available-for-sale securities</t>
  </si>
  <si>
    <t>Reclassification adjustment for losses included in net income</t>
  </si>
  <si>
    <t>Net unrealized (losses) gains on available-for-sale securities</t>
  </si>
  <si>
    <t>Tax effect</t>
  </si>
  <si>
    <t>Net of tax amount</t>
  </si>
  <si>
    <t>Unrealized gains (losses) on derivatives used for cash flow hedges</t>
  </si>
  <si>
    <t>Net unrealized gains on derivatives used for cash flow hedges</t>
  </si>
  <si>
    <t>Total other comprehensive (loss) income, net of tax</t>
  </si>
  <si>
    <t>Operating Activities</t>
  </si>
  <si>
    <t>Net income</t>
  </si>
  <si>
    <t>Adjustments to reconcile net income to net cash provided</t>
  </si>
  <si>
    <t>by operating activities:</t>
  </si>
  <si>
    <t>Net amortization of debt securities</t>
  </si>
  <si>
    <t>Net accretion of purchase accounting adjustments</t>
  </si>
  <si>
    <t>Amortization of debt modification costs</t>
  </si>
  <si>
    <t>Origination of loans held for sale</t>
  </si>
  <si>
    <t>Proceeds from loans held for sale</t>
  </si>
  <si>
    <t>Financing Activities</t>
  </si>
  <si>
    <t>Bank-owned life insurance income, net</t>
  </si>
  <si>
    <t>Stock-based compensation, net of tax benefits</t>
  </si>
  <si>
    <t>Depreciation of premises and equipment</t>
  </si>
  <si>
    <t>Loss (gain) on sale and write-downs of other real estate owned, net</t>
  </si>
  <si>
    <t>Deferred tax expense (benefit)</t>
  </si>
  <si>
    <t>Amortization of core deposit intangibles</t>
  </si>
  <si>
    <t>Amortization of investments in variable interest entities</t>
  </si>
  <si>
    <t>Net (increase) decrease in accrued interest receivable</t>
  </si>
  <si>
    <t>Net decrease in other assets</t>
  </si>
  <si>
    <t>Net increase (decrease) in accrued interest payable</t>
  </si>
  <si>
    <t>Net increase (decrease) in other liabilities</t>
  </si>
  <si>
    <t>Net cash provided by operating activities</t>
  </si>
  <si>
    <t>Investing Activities</t>
  </si>
  <si>
    <t>Sales of available-for-sale debt securities</t>
  </si>
  <si>
    <t>Maturities, prepayments and calls of available-for-sale debt securities</t>
  </si>
  <si>
    <t>Purchases of available-for-sale debt securities</t>
  </si>
  <si>
    <t>Maturities, prepayments and calls of held-to-maturity debt securities</t>
  </si>
  <si>
    <t>Purchases of held-to-maturity debt securities</t>
  </si>
  <si>
    <t>Principal collected on loans</t>
  </si>
  <si>
    <t>Loan originations</t>
  </si>
  <si>
    <t>Net additions to premises and equipment</t>
  </si>
  <si>
    <t>Proceeds from sale of other real estate owned</t>
  </si>
  <si>
    <t>Proceeds from redemption of non-marketable equity securities</t>
  </si>
  <si>
    <t>Purchases of non-marketable equity securities</t>
  </si>
  <si>
    <t>Proceeds from bank-owned life insurance</t>
  </si>
  <si>
    <t>Investments in variable interest entities</t>
  </si>
  <si>
    <t>Net cash received from (paid in) acquisitions</t>
  </si>
  <si>
    <t>Original Line Item in the pdf (L-0)</t>
  </si>
  <si>
    <t>Line item in the accounts Template into which Original line item is mapped (L-2)</t>
  </si>
  <si>
    <t>Sign</t>
  </si>
  <si>
    <t xml:space="preserve">Person mapping </t>
  </si>
  <si>
    <t>Niyoshi Aithal</t>
  </si>
  <si>
    <t>interest paid and financial costs</t>
  </si>
  <si>
    <t>land and buildings</t>
  </si>
  <si>
    <t>property, plant and equipment</t>
  </si>
  <si>
    <t>accumulated depreciation and amortisation</t>
  </si>
  <si>
    <t>long term accruals</t>
  </si>
  <si>
    <t>deleted value</t>
  </si>
  <si>
    <t>changed sign</t>
  </si>
  <si>
    <t>salaries and wages</t>
  </si>
  <si>
    <t>compensation and employee benefits</t>
  </si>
  <si>
    <t>sales and distribution expenses</t>
  </si>
  <si>
    <t>advertising and promotions</t>
  </si>
  <si>
    <t>added value</t>
  </si>
  <si>
    <t>other operating expenses</t>
  </si>
  <si>
    <t>data processing</t>
  </si>
  <si>
    <t>regulatory assessments and insurance</t>
  </si>
  <si>
    <t>other expenses</t>
  </si>
  <si>
    <t>operating lease expenses</t>
  </si>
  <si>
    <t>occupancy and equipment</t>
  </si>
  <si>
    <t>other real estate owned</t>
  </si>
  <si>
    <t>amortisation</t>
  </si>
  <si>
    <t>core depost intangible amortization</t>
  </si>
  <si>
    <t>interest received and financial income</t>
  </si>
  <si>
    <t>total interest income</t>
  </si>
  <si>
    <t>total interest expense</t>
  </si>
  <si>
    <t>non-operating income</t>
  </si>
  <si>
    <t>total non-interest income</t>
  </si>
  <si>
    <t>changed value</t>
  </si>
  <si>
    <t>non-operating expense</t>
  </si>
  <si>
    <t>provision for loan losses</t>
  </si>
  <si>
    <t>current taxation</t>
  </si>
  <si>
    <t>federal and state income tax expense</t>
  </si>
  <si>
    <t>land</t>
  </si>
  <si>
    <t>buildings and construction in progress</t>
  </si>
  <si>
    <t>furniture, fixtures and equipment</t>
  </si>
  <si>
    <t>leasehold improvements</t>
  </si>
  <si>
    <t>accumulated depreciation</t>
  </si>
  <si>
    <t>leased assets</t>
  </si>
  <si>
    <t>cash and bank balance</t>
  </si>
  <si>
    <t>cash on hand and in banks</t>
  </si>
  <si>
    <t>interest bearing cash deposits</t>
  </si>
  <si>
    <t>marketable investments</t>
  </si>
  <si>
    <t>debt securities, available-for-sale</t>
  </si>
  <si>
    <t>debt securities, held-to-maturity</t>
  </si>
  <si>
    <t>bank-owned life insurance</t>
  </si>
  <si>
    <t>loans held for sale, at fair value</t>
  </si>
  <si>
    <t>other operating current liabilities</t>
  </si>
  <si>
    <t>non-interest bearing deposits</t>
  </si>
  <si>
    <t>interest bearing deposits</t>
  </si>
  <si>
    <t>securities sold under agreements to repurchase</t>
  </si>
  <si>
    <t>federal home loan bank advances</t>
  </si>
  <si>
    <t>other borrowed funds</t>
  </si>
  <si>
    <t>subordinated debentures</t>
  </si>
  <si>
    <t>subordinated debt</t>
  </si>
  <si>
    <t>other non-current liabilities</t>
  </si>
  <si>
    <t>accrued interest payable</t>
  </si>
  <si>
    <t>other liabilities</t>
  </si>
  <si>
    <t>ordinary shares</t>
  </si>
  <si>
    <t>common stock, $0.01 par value per share</t>
  </si>
  <si>
    <t>paid-in capital</t>
  </si>
  <si>
    <t>retained earnings</t>
  </si>
  <si>
    <t>retained earnings - substantially restricted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</si>
</sst>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53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/>
    <xf numFmtId="3" fontId="4" fillId="0" borderId="0" xfId="2" applyFont="1" applyAlignment="1">
      <alignment horizontal="left" vertical="center" wrapText="1"/>
    </xf>
    <xf numFmtId="3" fontId="4" fillId="0" borderId="0" xfId="2" applyFont="1" applyFill="1" applyAlignment="1">
      <alignment horizontal="left" vertical="center" wrapText="1"/>
    </xf>
    <xf numFmtId="3" fontId="4" fillId="0" borderId="0" xfId="2" applyFill="1"/>
    <xf numFmtId="3" fontId="4" fillId="0" borderId="0" xfId="2" applyFont="1"/>
    <xf numFmtId="3" fontId="4" fillId="0" borderId="0" xfId="2" applyFont="1" applyFill="1"/>
    <xf numFmtId="3" fontId="4" fillId="0" borderId="0" xfId="2" applyFill="1" applyAlignment="1">
      <alignment horizontal="left" vertical="center" wrapText="1"/>
    </xf>
    <xf numFmtId="3" fontId="4" fillId="0" borderId="0" xfId="2" applyFont="1" applyFill="1" applyAlignment="1">
      <alignment horizontal="center" vertical="center" wrapText="1"/>
    </xf>
    <xf numFmtId="3" fontId="4" fillId="0" borderId="0" xfId="2" applyAlignment="1">
      <alignment horizontal="left" vertical="center" wrapText="1"/>
    </xf>
    <xf numFmtId="3" fontId="0" fillId="12" borderId="0" xfId="0" applyFill="1"/>
    <xf numFmtId="3" fontId="0" fillId="13" borderId="0" xfId="0" applyFill="1"/>
    <xf numFmtId="3" fontId="0" fillId="0" borderId="0" xfId="0" applyFill="1"/>
  </cellXfs>
  <cellStyles count="3">
    <cellStyle name="Normal" xfId="0" builtinId="0"/>
    <cellStyle name="Normal 2" xfId="2"/>
    <cellStyle name="Percent" xfId="1" builtinId="5"/>
  </cellStyles>
  <dxfs count="47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24C-4B51-AA14-9C95C5DD499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E9D-4BCB-9D1D-CD9529089F0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095-4378-A524-D971498FB0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680-4598-B9E7-BB0098C92E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5DA-43D3-9D9E-676869C70D5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E50-4A00-9A14-354226A5A12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F8B-47B3-8E38-E95ABF4A6EA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CF9-4D46-9D95-509E74850D2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022-445B-81AA-A1753E30FE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E24-4001-BE10-78033562141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FC8-4EDE-A56B-0B67E795B8D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E69-4EC0-A9F0-FDCC697B699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176-4939-9707-0AFC75CFE41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D58-41CD-9C85-26148741D5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08A-4479-A8B5-3ED981E97B5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38" style="1" customWidth="1"/>
    <col min="6" max="7" width="16.140625" style="38" customWidth="1"/>
    <col min="8" max="15" width="0" hidden="1" customWidth="1"/>
    <col min="17" max="17" width="10.140625" bestFit="1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181878</v>
      </c>
      <c r="G6" s="7">
        <f t="shared" ref="G6:O6" si="1">IF(G4=$BF$1,"",G71)</f>
        <v>116377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708442</v>
      </c>
      <c r="G7" s="7">
        <f t="shared" ref="G7:O7" si="2">IF(G4=$BF$1,"",G128)</f>
        <v>474618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11407042</v>
      </c>
      <c r="G8" s="7">
        <f t="shared" ref="G8:O8" si="3">IF(G4=$BF$1,"",G161)</f>
        <v>9231731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9889918</v>
      </c>
      <c r="G9" s="7">
        <f t="shared" ref="G9:O9" si="4">IF(G4=$BF$1,"",G189)</f>
        <v>7942320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709712</v>
      </c>
      <c r="G10" s="7">
        <f t="shared" ref="G10:O10" si="5">IF(G4=$BF$1,"",G210)</f>
        <v>564972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1515854</v>
      </c>
      <c r="G11" s="7">
        <f t="shared" ref="G11:O11" si="6">IF(G4=$BF$1,"",G227)</f>
        <v>1199057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12115484</v>
      </c>
      <c r="G12" s="35">
        <f t="shared" ref="G12:O12" si="7">IF(G4=$BF$1,"",SUM(G7:G8))</f>
        <v>9706349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12115484</v>
      </c>
      <c r="G13" s="35">
        <f t="shared" ref="G13:O13" si="8">IF(G4=$BF$1,"",SUM(G9:G11))</f>
        <v>9706349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/>
      <c r="G24"/>
      <c r="H24">
        <v>8157</v>
      </c>
      <c r="P24" s="50" t="s">
        <v>516</v>
      </c>
    </row>
    <row r="25" spans="5:16">
      <c r="E25" s="1" t="s">
        <v>27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0</v>
      </c>
      <c r="G30" s="7">
        <f>IF(G4=$BF$1,"",G24-G25+ABS(G26)-G27-G28-G29)</f>
        <v>0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</row>
    <row r="31" spans="5:16">
      <c r="E31" s="12" t="s">
        <v>33</v>
      </c>
    </row>
    <row r="32" spans="5:16">
      <c r="E32" s="1" t="s">
        <v>34</v>
      </c>
      <c r="F32">
        <v>195056</v>
      </c>
      <c r="G32">
        <v>160506</v>
      </c>
      <c r="H32">
        <v>151697</v>
      </c>
      <c r="P32" s="50" t="s">
        <v>517</v>
      </c>
    </row>
    <row r="33" spans="5:16">
      <c r="E33" s="1" t="s">
        <v>35</v>
      </c>
      <c r="F33">
        <v>9566</v>
      </c>
      <c r="G33">
        <v>8405</v>
      </c>
      <c r="H33">
        <v>8433</v>
      </c>
      <c r="P33" s="50" t="s">
        <v>517</v>
      </c>
    </row>
    <row r="34" spans="5:16">
      <c r="E34" s="1" t="s">
        <v>36</v>
      </c>
    </row>
    <row r="35" spans="5:16">
      <c r="E35" s="1" t="s">
        <v>37</v>
      </c>
    </row>
    <row r="36" spans="5:16">
      <c r="E36" s="1" t="s">
        <v>38</v>
      </c>
      <c r="F36" s="38">
        <f>15911+5075+54294</f>
        <v>75280</v>
      </c>
      <c r="G36" s="38">
        <f>14150+4431+47045</f>
        <v>65626</v>
      </c>
      <c r="P36" s="50" t="s">
        <v>522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  <c r="F39" s="38">
        <f>30734+3221</f>
        <v>33955</v>
      </c>
      <c r="G39" s="38">
        <f>26631+1909</f>
        <v>28540</v>
      </c>
      <c r="P39" s="50" t="s">
        <v>522</v>
      </c>
    </row>
    <row r="40" spans="5:16">
      <c r="E40" s="1" t="s">
        <v>42</v>
      </c>
    </row>
    <row r="41" spans="5:16">
      <c r="E41" s="1" t="s">
        <v>43</v>
      </c>
      <c r="F41" s="38">
        <v>6270</v>
      </c>
      <c r="G41" s="38">
        <v>2494</v>
      </c>
      <c r="P41" s="50" t="s">
        <v>522</v>
      </c>
    </row>
    <row r="42" spans="5:16">
      <c r="E42" s="1" t="s">
        <v>44</v>
      </c>
    </row>
    <row r="43" spans="5:16">
      <c r="E43" s="6" t="s">
        <v>45</v>
      </c>
      <c r="F43" s="7">
        <f>F32+F33+F34+F35+F36+F37+F38+F39+F40+F41+F42</f>
        <v>320127</v>
      </c>
      <c r="G43" s="7">
        <f>G32+G33+G34+G35+G36+G37+G38+G39+G40+G41+G42</f>
        <v>265571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</row>
    <row r="44" spans="5:16">
      <c r="E44" s="6" t="s">
        <v>46</v>
      </c>
      <c r="F44" s="7">
        <f>F30+F31-F43</f>
        <v>-320127</v>
      </c>
      <c r="G44" s="7">
        <f>IF(G4=$BF$1,"",G30+G31-G43)</f>
        <v>-265571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</row>
    <row r="45" spans="5:16">
      <c r="E45" s="1" t="s">
        <v>47</v>
      </c>
      <c r="F45"/>
      <c r="G45"/>
      <c r="H45">
        <v>-1463</v>
      </c>
      <c r="P45" s="50" t="s">
        <v>516</v>
      </c>
    </row>
    <row r="46" spans="5:16">
      <c r="E46" s="1" t="s">
        <v>48</v>
      </c>
      <c r="F46"/>
      <c r="G46"/>
      <c r="H46">
        <v>4774</v>
      </c>
      <c r="P46" s="50" t="s">
        <v>516</v>
      </c>
    </row>
    <row r="47" spans="5:16">
      <c r="E47" s="1" t="s">
        <v>49</v>
      </c>
    </row>
    <row r="48" spans="5:16">
      <c r="E48" s="1" t="s">
        <v>50</v>
      </c>
      <c r="F48" s="38">
        <v>468996</v>
      </c>
      <c r="G48" s="38">
        <v>375022</v>
      </c>
      <c r="P48" s="50" t="s">
        <v>522</v>
      </c>
    </row>
    <row r="49" spans="5:16">
      <c r="E49" s="1" t="s">
        <v>51</v>
      </c>
      <c r="F49">
        <v>35531</v>
      </c>
      <c r="G49">
        <v>29864</v>
      </c>
      <c r="H49">
        <v>0</v>
      </c>
      <c r="P49" s="50" t="s">
        <v>522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  <c r="F52"/>
      <c r="G52"/>
      <c r="H52">
        <v>602867</v>
      </c>
      <c r="P52" s="50" t="s">
        <v>516</v>
      </c>
    </row>
    <row r="53" spans="5:16">
      <c r="E53" s="1" t="s">
        <v>55</v>
      </c>
    </row>
    <row r="54" spans="5:16">
      <c r="E54" s="1" t="s">
        <v>56</v>
      </c>
      <c r="F54"/>
      <c r="G54"/>
      <c r="H54">
        <v>312189</v>
      </c>
      <c r="P54" s="50" t="s">
        <v>516</v>
      </c>
    </row>
    <row r="55" spans="5:16">
      <c r="E55" s="1" t="s">
        <v>57</v>
      </c>
      <c r="F55" s="38">
        <v>118824</v>
      </c>
      <c r="G55" s="38">
        <v>112239</v>
      </c>
      <c r="P55" s="50" t="s">
        <v>522</v>
      </c>
    </row>
    <row r="56" spans="5:16">
      <c r="E56" s="1" t="s">
        <v>58</v>
      </c>
      <c r="F56">
        <v>9953</v>
      </c>
      <c r="G56">
        <v>10824</v>
      </c>
      <c r="H56">
        <v>47570</v>
      </c>
      <c r="P56" s="50" t="s">
        <v>537</v>
      </c>
    </row>
    <row r="57" spans="5:16">
      <c r="E57" s="1" t="s">
        <v>59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222209</v>
      </c>
      <c r="G59" s="7">
        <f>IF(G4=$BF$1,"",G44+G45+G46+G47+G48-G49-G50-G51+G52-G53+G54+G55-G56+G57+G58)</f>
        <v>181002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51"/>
    </row>
    <row r="60" spans="5:16">
      <c r="E60" s="1" t="s">
        <v>62</v>
      </c>
      <c r="F60" s="38">
        <v>40331</v>
      </c>
      <c r="G60" s="38">
        <v>64625</v>
      </c>
      <c r="P60" s="50" t="s">
        <v>522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181878</v>
      </c>
      <c r="G67" s="7">
        <f>IF(G4=$BF$1,"",SUM(G59,-G60,-ABS(G61),-G62,-G66))</f>
        <v>116377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51"/>
    </row>
    <row r="68" spans="5:16">
      <c r="E68" s="1" t="s">
        <v>67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181878</v>
      </c>
      <c r="G71" s="7">
        <f t="shared" ref="G71:O71" si="14">IF(G4=$BF$1,"",SUM(G67:G70))</f>
        <v>116377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</row>
    <row r="72" spans="5:16">
      <c r="E72" s="12"/>
    </row>
    <row r="74" spans="5:16">
      <c r="E74" s="1" t="s">
        <v>71</v>
      </c>
    </row>
    <row r="75" spans="5:16">
      <c r="E75" s="1" t="s">
        <v>72</v>
      </c>
    </row>
    <row r="76" spans="5:16">
      <c r="E76" s="1" t="s">
        <v>73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181878</v>
      </c>
      <c r="G83" s="7">
        <f t="shared" ref="G83:O83" si="15">IF(G4=$BF$1,"",SUM(G71:G82))</f>
        <v>116377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  <c r="F89" s="38">
        <f>47511+231854</f>
        <v>279365</v>
      </c>
      <c r="G89" s="38">
        <f>31370+182592</f>
        <v>213962</v>
      </c>
      <c r="P89" s="50" t="s">
        <v>522</v>
      </c>
    </row>
    <row r="90" spans="5:16">
      <c r="E90" s="1" t="s">
        <v>82</v>
      </c>
    </row>
    <row r="91" spans="5:16">
      <c r="E91" s="1" t="s">
        <v>83</v>
      </c>
    </row>
    <row r="92" spans="5:16">
      <c r="E92" s="12" t="s">
        <v>84</v>
      </c>
      <c r="F92">
        <v>90030</v>
      </c>
      <c r="G92">
        <v>83177</v>
      </c>
      <c r="P92" s="50" t="s">
        <v>537</v>
      </c>
    </row>
    <row r="93" spans="5:16">
      <c r="E93" s="1" t="s">
        <v>85</v>
      </c>
    </row>
    <row r="94" spans="5:16">
      <c r="E94" s="1" t="s">
        <v>86</v>
      </c>
      <c r="F94" s="38">
        <v>9370</v>
      </c>
      <c r="G94" s="38">
        <v>8085</v>
      </c>
      <c r="P94" s="50" t="s">
        <v>522</v>
      </c>
    </row>
    <row r="95" spans="5:16">
      <c r="E95" s="1" t="s">
        <v>87</v>
      </c>
    </row>
    <row r="96" spans="5:16">
      <c r="E96" s="12"/>
    </row>
    <row r="98" spans="5:16">
      <c r="E98" s="6" t="s">
        <v>88</v>
      </c>
      <c r="F98" s="7">
        <f>F89+F90+F91+F92+F93+F94+F95+F96</f>
        <v>378765</v>
      </c>
      <c r="G98" s="7">
        <f>IF(G4=$BF$1,"",G89+G90+G91+G92+G93+G94+G95+G96)</f>
        <v>305224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  <c r="P98" s="51"/>
    </row>
    <row r="99" spans="5:16">
      <c r="E99" s="1" t="s">
        <v>89</v>
      </c>
      <c r="F99" s="38">
        <v>-137237</v>
      </c>
      <c r="G99" s="38">
        <v>-127876</v>
      </c>
      <c r="P99" s="50" t="s">
        <v>522</v>
      </c>
    </row>
    <row r="100" spans="5:16">
      <c r="E100" s="6" t="s">
        <v>90</v>
      </c>
      <c r="F100" s="7">
        <f>F98+F99</f>
        <v>241528</v>
      </c>
      <c r="G100" s="7">
        <f t="shared" ref="G100:O100" si="17">IF(G4=$BF$1,"",G98+G99)</f>
        <v>177348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51"/>
    </row>
    <row r="101" spans="5:16">
      <c r="E101" s="1" t="s">
        <v>91</v>
      </c>
      <c r="F101">
        <v>289586</v>
      </c>
      <c r="G101">
        <v>177811</v>
      </c>
    </row>
    <row r="102" spans="5:16">
      <c r="E102" s="1" t="s">
        <v>92</v>
      </c>
      <c r="F102">
        <v>49242</v>
      </c>
      <c r="G102">
        <v>14184</v>
      </c>
    </row>
    <row r="103" spans="5:16">
      <c r="E103" s="1" t="s">
        <v>93</v>
      </c>
    </row>
    <row r="104" spans="5:16">
      <c r="E104" s="6" t="s">
        <v>94</v>
      </c>
      <c r="F104" s="7">
        <f>F101+F102+F103</f>
        <v>338828</v>
      </c>
      <c r="G104" s="7">
        <f t="shared" ref="G104:O104" si="18">IF(G4=$BF$1,"",G101+G102+G103)</f>
        <v>191995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  <c r="F111">
        <v>23564</v>
      </c>
      <c r="G111">
        <v>38344</v>
      </c>
    </row>
    <row r="112" spans="5:16">
      <c r="E112" s="1" t="s">
        <v>102</v>
      </c>
    </row>
    <row r="113" spans="5:15">
      <c r="E113" s="1" t="s">
        <v>103</v>
      </c>
      <c r="F113">
        <v>27871</v>
      </c>
      <c r="G113">
        <v>29884</v>
      </c>
    </row>
    <row r="114" spans="5:15">
      <c r="E114" s="1" t="s">
        <v>104</v>
      </c>
    </row>
    <row r="115" spans="5:15">
      <c r="E115" s="1" t="s">
        <v>105</v>
      </c>
    </row>
    <row r="116" spans="5:15">
      <c r="E116" s="1" t="s">
        <v>106</v>
      </c>
    </row>
    <row r="117" spans="5:15">
      <c r="E117" s="1" t="s">
        <v>107</v>
      </c>
    </row>
    <row r="118" spans="5:15">
      <c r="E118" s="1" t="s">
        <v>108</v>
      </c>
    </row>
    <row r="122" spans="5:15">
      <c r="E122" s="1" t="s">
        <v>109</v>
      </c>
    </row>
    <row r="123" spans="5:15">
      <c r="E123" s="1" t="s">
        <v>110</v>
      </c>
    </row>
    <row r="124" spans="5:15">
      <c r="E124" s="1" t="s">
        <v>111</v>
      </c>
    </row>
    <row r="125" spans="5:15">
      <c r="E125" s="1" t="s">
        <v>112</v>
      </c>
    </row>
    <row r="126" spans="5:15">
      <c r="E126" s="1" t="s">
        <v>113</v>
      </c>
      <c r="F126">
        <v>76651</v>
      </c>
      <c r="G126">
        <v>37047</v>
      </c>
    </row>
    <row r="127" spans="5:15">
      <c r="E127" s="12" t="s">
        <v>114</v>
      </c>
    </row>
    <row r="128" spans="5:15">
      <c r="E128" s="6" t="s">
        <v>115</v>
      </c>
      <c r="F128" s="7">
        <f>F100+SUM(F104:F127)</f>
        <v>708442</v>
      </c>
      <c r="G128" s="7">
        <f t="shared" ref="G128:O128" si="19">IF(G4=$BF$1,"",G100+SUM(G104:G126))</f>
        <v>474618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</row>
    <row r="129" spans="5:16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6">
      <c r="E130" s="1" t="s">
        <v>117</v>
      </c>
      <c r="F130">
        <v>203790</v>
      </c>
      <c r="G130">
        <v>200004</v>
      </c>
      <c r="P130" s="50" t="s">
        <v>537</v>
      </c>
    </row>
    <row r="131" spans="5:16">
      <c r="E131" s="1" t="s">
        <v>118</v>
      </c>
      <c r="F131">
        <v>2869578</v>
      </c>
      <c r="G131">
        <v>2426556</v>
      </c>
      <c r="P131" s="50" t="s">
        <v>537</v>
      </c>
    </row>
    <row r="132" spans="5:16">
      <c r="E132" s="1" t="s">
        <v>119</v>
      </c>
    </row>
    <row r="133" spans="5:16">
      <c r="E133" s="1" t="s">
        <v>120</v>
      </c>
    </row>
    <row r="134" spans="5:16">
      <c r="E134" s="1" t="s">
        <v>95</v>
      </c>
    </row>
    <row r="135" spans="5:16">
      <c r="E135" s="1" t="s">
        <v>96</v>
      </c>
      <c r="F135">
        <v>8156310</v>
      </c>
      <c r="G135">
        <v>6448256</v>
      </c>
    </row>
    <row r="136" spans="5:16">
      <c r="E136" s="1" t="s">
        <v>121</v>
      </c>
    </row>
    <row r="140" spans="5:16">
      <c r="E140" s="6" t="s">
        <v>122</v>
      </c>
      <c r="F140" s="7">
        <f>F130+F131+F132+F133+F134+F135+F136+F139</f>
        <v>11229678</v>
      </c>
      <c r="G140" s="7">
        <f t="shared" ref="G140:O140" si="20">IF(G4=$BF$1,"",G130+G131+G132+G133+G134+G135+G136+G139)</f>
        <v>9074816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6">
      <c r="E141" s="1" t="s">
        <v>123</v>
      </c>
    </row>
    <row r="142" spans="5:16">
      <c r="E142" s="1" t="s">
        <v>124</v>
      </c>
    </row>
    <row r="143" spans="5:16">
      <c r="E143" s="1" t="s">
        <v>125</v>
      </c>
    </row>
    <row r="144" spans="5:16">
      <c r="E144" s="1" t="s">
        <v>126</v>
      </c>
    </row>
    <row r="145" spans="5:16">
      <c r="E145" s="6" t="s">
        <v>127</v>
      </c>
      <c r="F145" s="7">
        <f>F141+F142+F143+F144</f>
        <v>0</v>
      </c>
      <c r="G145" s="7">
        <f t="shared" ref="G145:O145" si="21">IF(G4=$BF$1,"",G141+G142+G143+G144)</f>
        <v>0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6">
      <c r="E146" s="1" t="s">
        <v>128</v>
      </c>
    </row>
    <row r="147" spans="5:16">
      <c r="E147" s="1" t="s">
        <v>129</v>
      </c>
    </row>
    <row r="148" spans="5:16">
      <c r="E148" s="1" t="s">
        <v>130</v>
      </c>
    </row>
    <row r="149" spans="5:16">
      <c r="E149" s="1" t="s">
        <v>131</v>
      </c>
    </row>
    <row r="150" spans="5:16">
      <c r="E150" s="1" t="s">
        <v>132</v>
      </c>
    </row>
    <row r="151" spans="5:16">
      <c r="E151" s="1" t="s">
        <v>133</v>
      </c>
    </row>
    <row r="154" spans="5:16">
      <c r="E154" s="12" t="s">
        <v>134</v>
      </c>
    </row>
    <row r="155" spans="5:16">
      <c r="E155" s="1" t="s">
        <v>135</v>
      </c>
    </row>
    <row r="156" spans="5:16">
      <c r="E156" s="12" t="s">
        <v>136</v>
      </c>
    </row>
    <row r="157" spans="5:16">
      <c r="E157" s="12" t="s">
        <v>137</v>
      </c>
      <c r="F157">
        <v>54408</v>
      </c>
      <c r="G157">
        <v>44462</v>
      </c>
    </row>
    <row r="158" spans="5:16">
      <c r="E158" s="1" t="s">
        <v>138</v>
      </c>
      <c r="F158" s="38">
        <v>33156</v>
      </c>
      <c r="G158" s="38">
        <v>38833</v>
      </c>
      <c r="P158" s="50" t="s">
        <v>522</v>
      </c>
    </row>
    <row r="159" spans="5:16">
      <c r="E159" s="1" t="s">
        <v>139</v>
      </c>
      <c r="F159" s="38">
        <f>7480+82320</f>
        <v>89800</v>
      </c>
      <c r="G159" s="38">
        <f>14269+59351</f>
        <v>73620</v>
      </c>
      <c r="P159" s="50" t="s">
        <v>522</v>
      </c>
    </row>
    <row r="160" spans="5:16">
      <c r="E160" s="6" t="s">
        <v>140</v>
      </c>
      <c r="F160" s="7">
        <f>F146+F147+F148+F149+F150+F151+F152+F153+F154+F155+F156+F157+F158+F159</f>
        <v>177364</v>
      </c>
      <c r="G160" s="7">
        <f>IF(G4=$BF$1,"",G146+G147+G148+G149+G150+G151+G152+G153+G154+G155+G156+G157+G158+G159)</f>
        <v>156915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5">
      <c r="E161" s="6" t="s">
        <v>12</v>
      </c>
      <c r="F161" s="7">
        <f>F140+F145+F160</f>
        <v>11407042</v>
      </c>
      <c r="G161" s="7">
        <f t="shared" ref="G161:O161" si="22">IF(G4=$BF$1,"",G140+G145+G160)</f>
        <v>9231731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</row>
    <row r="162" spans="5:15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5">
      <c r="E163" s="1" t="s">
        <v>142</v>
      </c>
    </row>
    <row r="164" spans="5:15">
      <c r="E164" s="1" t="s">
        <v>143</v>
      </c>
    </row>
    <row r="165" spans="5:15">
      <c r="E165" s="1" t="s">
        <v>144</v>
      </c>
    </row>
    <row r="166" spans="5:15">
      <c r="E166" s="1" t="s">
        <v>145</v>
      </c>
    </row>
    <row r="167" spans="5:15">
      <c r="E167" s="1" t="s">
        <v>146</v>
      </c>
    </row>
    <row r="168" spans="5:15">
      <c r="E168" s="1" t="s">
        <v>147</v>
      </c>
    </row>
    <row r="169" spans="5:15">
      <c r="E169" s="1" t="s">
        <v>148</v>
      </c>
    </row>
    <row r="170" spans="5:15">
      <c r="E170" s="1" t="s">
        <v>149</v>
      </c>
    </row>
    <row r="171" spans="5:15">
      <c r="E171" s="1" t="s">
        <v>150</v>
      </c>
    </row>
    <row r="172" spans="5:15">
      <c r="E172" s="1" t="s">
        <v>151</v>
      </c>
    </row>
    <row r="173" spans="5:15">
      <c r="E173" s="1" t="s">
        <v>152</v>
      </c>
    </row>
    <row r="174" spans="5:15">
      <c r="E174" s="1" t="s">
        <v>153</v>
      </c>
    </row>
    <row r="175" spans="5:15">
      <c r="E175" s="1" t="s">
        <v>154</v>
      </c>
    </row>
    <row r="176" spans="5:15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</row>
    <row r="183" spans="5:16">
      <c r="E183" s="1" t="s">
        <v>160</v>
      </c>
    </row>
    <row r="184" spans="5:16">
      <c r="E184" s="12" t="s">
        <v>161</v>
      </c>
    </row>
    <row r="185" spans="5:16">
      <c r="E185" s="12" t="s">
        <v>162</v>
      </c>
    </row>
    <row r="187" spans="5:16">
      <c r="E187" s="1" t="s">
        <v>163</v>
      </c>
      <c r="F187" s="38">
        <f>3001178+6492589</f>
        <v>9493767</v>
      </c>
      <c r="G187" s="38">
        <f>2311902+5267845</f>
        <v>7579747</v>
      </c>
      <c r="P187" s="50" t="s">
        <v>522</v>
      </c>
    </row>
    <row r="188" spans="5:16">
      <c r="E188" s="1" t="s">
        <v>164</v>
      </c>
      <c r="F188">
        <v>396151</v>
      </c>
      <c r="G188">
        <v>362573</v>
      </c>
      <c r="P188" s="50" t="s">
        <v>537</v>
      </c>
    </row>
    <row r="189" spans="5:16">
      <c r="E189" s="6" t="s">
        <v>13</v>
      </c>
      <c r="F189" s="7">
        <f>SUM(F163:F188)</f>
        <v>9889918</v>
      </c>
      <c r="G189" s="7">
        <f t="shared" ref="G189:O189" si="23">IF(G4=$BF$1,"",SUM(G163:G188))</f>
        <v>7942320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  <c r="F191" s="38">
        <v>440175</v>
      </c>
      <c r="G191" s="38">
        <v>353995</v>
      </c>
      <c r="P191" s="50" t="s">
        <v>522</v>
      </c>
    </row>
    <row r="192" spans="5:16">
      <c r="E192" s="1" t="s">
        <v>167</v>
      </c>
    </row>
    <row r="193" spans="5:16">
      <c r="E193" s="1" t="s">
        <v>168</v>
      </c>
      <c r="F193" s="38">
        <v>14708</v>
      </c>
      <c r="G193" s="38">
        <v>8224</v>
      </c>
      <c r="P193" s="50" t="s">
        <v>522</v>
      </c>
    </row>
    <row r="194" spans="5:16">
      <c r="E194" s="1" t="s">
        <v>169</v>
      </c>
      <c r="P194" s="52"/>
    </row>
    <row r="195" spans="5:16">
      <c r="E195" s="1" t="s">
        <v>170</v>
      </c>
    </row>
    <row r="196" spans="5:16">
      <c r="E196" s="1" t="s">
        <v>171</v>
      </c>
    </row>
    <row r="197" spans="5:16">
      <c r="E197" s="1" t="s">
        <v>172</v>
      </c>
      <c r="F197" s="38">
        <v>4252</v>
      </c>
      <c r="G197" s="38">
        <v>3450</v>
      </c>
      <c r="P197" s="50" t="s">
        <v>522</v>
      </c>
    </row>
    <row r="198" spans="5:16">
      <c r="E198" s="1" t="s">
        <v>173</v>
      </c>
    </row>
    <row r="199" spans="5:16">
      <c r="E199" s="1" t="s">
        <v>174</v>
      </c>
    </row>
    <row r="200" spans="5:16">
      <c r="E200" s="1" t="s">
        <v>175</v>
      </c>
    </row>
    <row r="201" spans="5:16">
      <c r="E201" s="1" t="s">
        <v>176</v>
      </c>
    </row>
    <row r="202" spans="5:16">
      <c r="E202" s="1" t="s">
        <v>177</v>
      </c>
      <c r="F202" s="38">
        <v>134051</v>
      </c>
      <c r="G202" s="38">
        <v>126135</v>
      </c>
      <c r="P202" s="50" t="s">
        <v>522</v>
      </c>
    </row>
    <row r="203" spans="5:16">
      <c r="E203" s="1" t="s">
        <v>178</v>
      </c>
    </row>
    <row r="204" spans="5:16">
      <c r="E204" s="1" t="s">
        <v>55</v>
      </c>
    </row>
    <row r="205" spans="5:16">
      <c r="E205" s="1" t="s">
        <v>67</v>
      </c>
    </row>
    <row r="206" spans="5:16">
      <c r="E206" s="12" t="s">
        <v>179</v>
      </c>
    </row>
    <row r="209" spans="5:16">
      <c r="E209" s="1" t="s">
        <v>180</v>
      </c>
      <c r="F209" s="38">
        <v>116526</v>
      </c>
      <c r="G209" s="38">
        <v>73168</v>
      </c>
      <c r="P209" s="50" t="s">
        <v>522</v>
      </c>
    </row>
    <row r="210" spans="5:16">
      <c r="E210" s="6" t="s">
        <v>14</v>
      </c>
      <c r="F210" s="7">
        <f>SUM(F191:F209)</f>
        <v>709712</v>
      </c>
      <c r="G210" s="7">
        <f t="shared" ref="G210:O210" si="24">IF(G4=$BF$1,"",SUM(G191:G209))</f>
        <v>564972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f>845+1051253</f>
        <v>1052098</v>
      </c>
      <c r="G212">
        <f>780+797997</f>
        <v>798777</v>
      </c>
      <c r="P212" s="50" t="s">
        <v>537</v>
      </c>
    </row>
    <row r="213" spans="5:16">
      <c r="E213" s="1" t="s">
        <v>183</v>
      </c>
      <c r="F213">
        <v>0</v>
      </c>
      <c r="G213">
        <v>0</v>
      </c>
    </row>
    <row r="214" spans="5:16">
      <c r="E214" s="1" t="s">
        <v>184</v>
      </c>
    </row>
    <row r="215" spans="5:16">
      <c r="E215" s="1" t="s">
        <v>185</v>
      </c>
    </row>
    <row r="216" spans="5:16">
      <c r="E216" s="1" t="s">
        <v>186</v>
      </c>
    </row>
    <row r="217" spans="5:16">
      <c r="E217" s="1" t="s">
        <v>187</v>
      </c>
      <c r="F217" s="38">
        <v>473183</v>
      </c>
      <c r="G217" s="38">
        <v>402259</v>
      </c>
      <c r="P217" s="50" t="s">
        <v>522</v>
      </c>
    </row>
    <row r="218" spans="5:16">
      <c r="E218" s="1" t="s">
        <v>188</v>
      </c>
    </row>
    <row r="219" spans="5:16">
      <c r="E219" s="1" t="s">
        <v>189</v>
      </c>
      <c r="F219">
        <v>-9427</v>
      </c>
      <c r="G219">
        <v>-1979</v>
      </c>
    </row>
    <row r="220" spans="5:16">
      <c r="E220" s="1" t="s">
        <v>190</v>
      </c>
    </row>
    <row r="221" spans="5:16">
      <c r="E221" s="1" t="s">
        <v>67</v>
      </c>
    </row>
    <row r="222" spans="5:16">
      <c r="E222" s="1" t="s">
        <v>191</v>
      </c>
    </row>
    <row r="223" spans="5:16">
      <c r="E223" s="1" t="s">
        <v>192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1515854</v>
      </c>
      <c r="G227" s="7">
        <f t="shared" ref="G227:O227" si="25">IF(G4=$BF$1,"",SUM(G212:G226))</f>
        <v>1199057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51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>
        <v>0</v>
      </c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181878</v>
      </c>
      <c r="G267">
        <v>116377</v>
      </c>
      <c r="H267">
        <v>121131</v>
      </c>
    </row>
    <row r="268" spans="5:15">
      <c r="E268" s="1" t="s">
        <v>233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16019</v>
      </c>
      <c r="G271">
        <v>14758</v>
      </c>
      <c r="H271">
        <v>15294</v>
      </c>
    </row>
    <row r="272" spans="5:15">
      <c r="E272" s="1" t="s">
        <v>237</v>
      </c>
    </row>
    <row r="273" spans="5:8" ht="25.5" customHeight="1">
      <c r="E273" s="1" t="s">
        <v>238</v>
      </c>
    </row>
    <row r="274" spans="5:8">
      <c r="E274" s="1" t="s">
        <v>239</v>
      </c>
    </row>
    <row r="275" spans="5:8" ht="25.5" customHeight="1">
      <c r="E275" s="1" t="s">
        <v>240</v>
      </c>
      <c r="F275">
        <v>7639</v>
      </c>
      <c r="G275">
        <v>4692</v>
      </c>
      <c r="H275">
        <v>2578</v>
      </c>
    </row>
    <row r="276" spans="5:8">
      <c r="E276" s="1" t="s">
        <v>241</v>
      </c>
    </row>
    <row r="277" spans="5:8" ht="25.5" customHeight="1">
      <c r="E277" s="1" t="s">
        <v>242</v>
      </c>
    </row>
    <row r="278" spans="5:8">
      <c r="E278" s="1" t="s">
        <v>243</v>
      </c>
      <c r="F278">
        <v>3122</v>
      </c>
      <c r="G278">
        <v>2952</v>
      </c>
      <c r="H278">
        <v>1844</v>
      </c>
    </row>
    <row r="279" spans="5:8">
      <c r="E279" s="1" t="s">
        <v>244</v>
      </c>
      <c r="F279">
        <v>1113</v>
      </c>
      <c r="G279">
        <v>660</v>
      </c>
      <c r="H279">
        <v>1463</v>
      </c>
    </row>
    <row r="280" spans="5:8" ht="25.5" customHeight="1">
      <c r="E280" s="1" t="s">
        <v>245</v>
      </c>
    </row>
    <row r="281" spans="5:8" ht="25.5" customHeight="1">
      <c r="E281" s="1" t="s">
        <v>246</v>
      </c>
    </row>
    <row r="284" spans="5:8">
      <c r="E284" s="1" t="s">
        <v>247</v>
      </c>
    </row>
    <row r="285" spans="5:8">
      <c r="E285" s="1" t="s">
        <v>248</v>
      </c>
    </row>
    <row r="286" spans="5:8" ht="25.5" customHeight="1">
      <c r="E286" s="1" t="s">
        <v>249</v>
      </c>
    </row>
    <row r="287" spans="5:8">
      <c r="E287" s="1" t="s">
        <v>250</v>
      </c>
    </row>
    <row r="288" spans="5:8">
      <c r="E288" s="1" t="s">
        <v>251</v>
      </c>
    </row>
    <row r="289" spans="5:15">
      <c r="E289" s="12" t="s">
        <v>252</v>
      </c>
    </row>
    <row r="290" spans="5:15">
      <c r="E290" s="12" t="s">
        <v>253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27893</v>
      </c>
      <c r="G296" s="7">
        <f>IF(G4=$BF$1,"",G271+G272+G273+G274+G275+G276+G277+G278+G279+G280+G281+G282+G283+G284+G285+G286+G287+G288+G289+G290+G291+G292+G293+G294+G295)</f>
        <v>23062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209771</v>
      </c>
      <c r="G297" s="7">
        <f t="shared" ref="G297:O297" si="27">IF(G4=$BF$1,"",MIN(F267,F268,F269)+F296)</f>
        <v>209771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</row>
    <row r="300" spans="5:15">
      <c r="E300" s="1" t="s">
        <v>262</v>
      </c>
    </row>
    <row r="301" spans="5:15">
      <c r="E301" s="1" t="s">
        <v>263</v>
      </c>
      <c r="F301">
        <v>-2741</v>
      </c>
      <c r="G301">
        <v>2466</v>
      </c>
      <c r="H301">
        <v>-1144</v>
      </c>
    </row>
    <row r="302" spans="5:15" ht="25.5" customHeight="1">
      <c r="E302" s="1" t="s">
        <v>264</v>
      </c>
    </row>
    <row r="303" spans="5:15">
      <c r="E303" s="1" t="s">
        <v>265</v>
      </c>
    </row>
    <row r="305" spans="5:1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</row>
    <row r="310" spans="5:15">
      <c r="E310" s="1" t="s">
        <v>270</v>
      </c>
    </row>
    <row r="311" spans="5:15">
      <c r="E311" s="1" t="s">
        <v>271</v>
      </c>
    </row>
    <row r="312" spans="5:15">
      <c r="E312" s="1" t="s">
        <v>272</v>
      </c>
    </row>
    <row r="313" spans="5:15">
      <c r="E313" s="1" t="s">
        <v>273</v>
      </c>
    </row>
    <row r="314" spans="5:15">
      <c r="E314" s="1" t="s">
        <v>274</v>
      </c>
    </row>
    <row r="315" spans="5:15">
      <c r="E315" s="1" t="s">
        <v>275</v>
      </c>
    </row>
    <row r="316" spans="5:15">
      <c r="E316" s="1" t="s">
        <v>276</v>
      </c>
      <c r="F316">
        <v>705</v>
      </c>
      <c r="G316">
        <v>1004</v>
      </c>
      <c r="H316">
        <v>6681</v>
      </c>
    </row>
    <row r="317" spans="5:15">
      <c r="E317" s="1" t="s">
        <v>277</v>
      </c>
      <c r="F317">
        <v>11655</v>
      </c>
      <c r="G317">
        <v>-4558</v>
      </c>
      <c r="H317">
        <v>-6730</v>
      </c>
    </row>
    <row r="318" spans="5:15">
      <c r="E318" s="6" t="s">
        <v>278</v>
      </c>
      <c r="F318" s="7">
        <f>F299+F300+F301+F302+F303+F304+F305+F306+F307+F308+F309+F310+F311+F312+F313+F314+F315+F316+F317</f>
        <v>9619</v>
      </c>
      <c r="G318" s="7">
        <f>IF(G4=$BF$1,"",G299+G300+G301+G302+G303+G304+G305+G306+G307+G308+G309+G310+G311+G312+G313+G314+G315+G316+G317)</f>
        <v>-1088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219390</v>
      </c>
      <c r="G319" s="7">
        <f t="shared" ref="G319:O319" si="28">IF(G4=$BF$1,"",G297+G318)</f>
        <v>208683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219390</v>
      </c>
      <c r="G326" s="7">
        <f t="shared" ref="G326:O326" si="30">IF(G4=$BF$1,"",G325+G319)</f>
        <v>208683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82631</v>
      </c>
      <c r="G328">
        <v>-14219</v>
      </c>
      <c r="H328">
        <v>-1605</v>
      </c>
    </row>
    <row r="329" spans="5:15">
      <c r="E329" s="1" t="s">
        <v>288</v>
      </c>
      <c r="F329">
        <v>9385</v>
      </c>
      <c r="G329">
        <v>12335</v>
      </c>
      <c r="H329">
        <v>10145</v>
      </c>
    </row>
    <row r="330" spans="5:15">
      <c r="E330" s="1" t="s">
        <v>289</v>
      </c>
    </row>
    <row r="331" spans="5:15">
      <c r="E331" s="1" t="s">
        <v>290</v>
      </c>
      <c r="F331">
        <v>-87975</v>
      </c>
      <c r="G331">
        <v>-71396</v>
      </c>
      <c r="H331">
        <v>-68816</v>
      </c>
    </row>
    <row r="332" spans="5:15">
      <c r="E332" s="12" t="s">
        <v>291</v>
      </c>
      <c r="F332">
        <v>76832</v>
      </c>
      <c r="G332">
        <v>25187</v>
      </c>
      <c r="H332">
        <v>25405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>
      <c r="E336" s="12" t="s">
        <v>295</v>
      </c>
    </row>
    <row r="337" spans="5:15">
      <c r="E337" s="6" t="s">
        <v>296</v>
      </c>
      <c r="F337" s="7">
        <f>SUM(F328:F336)</f>
        <v>80873</v>
      </c>
      <c r="G337" s="7">
        <f>IF(G4=$BF$1,"",SUM(G328:G336))</f>
        <v>-48093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</row>
    <row r="340" spans="5:15">
      <c r="E340" s="1" t="s">
        <v>299</v>
      </c>
      <c r="F340">
        <v>896145</v>
      </c>
      <c r="G340">
        <v>984506</v>
      </c>
      <c r="H340">
        <v>1155186</v>
      </c>
    </row>
    <row r="341" spans="5:15">
      <c r="E341" s="12" t="s">
        <v>300</v>
      </c>
    </row>
    <row r="342" spans="5:15">
      <c r="E342" s="1" t="s">
        <v>301</v>
      </c>
    </row>
    <row r="343" spans="5:15">
      <c r="E343" s="1" t="s">
        <v>302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</row>
    <row r="349" spans="5:15">
      <c r="E349" s="12" t="s">
        <v>308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896145</v>
      </c>
      <c r="G352" s="7">
        <f>IF(G4=$BF$1,"",SUM(G339:G351))</f>
        <v>984506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1196408</v>
      </c>
      <c r="G353" s="7">
        <f t="shared" ref="G353:O353" si="33">IF(G4=$BF$1,"",G326+G337+G352)</f>
        <v>1145096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</row>
    <row r="355" spans="5:15">
      <c r="E355" s="6" t="s">
        <v>314</v>
      </c>
      <c r="F355" s="7">
        <f>F353+F354</f>
        <v>1196408</v>
      </c>
      <c r="G355" s="7">
        <f t="shared" ref="G355:O355" si="34">IF(G4=$BF$1,"",G353+G354)</f>
        <v>1145096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</row>
    <row r="357" spans="5:15">
      <c r="E357" s="6" t="s">
        <v>316</v>
      </c>
      <c r="F357" s="7">
        <f>F355+F356</f>
        <v>1196408</v>
      </c>
      <c r="G357" s="7">
        <f t="shared" ref="G357:O357" si="35">IF(G4=$BF$1,"",G355+G356)</f>
        <v>1145096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 t="str">
        <f t="shared" ref="F364:O364" si="37">IFERROR((F24-G24)/G24,"")</f>
        <v/>
      </c>
      <c r="G364" s="24">
        <f t="shared" si="37"/>
        <v>-1</v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0.56283458071612091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0.24820197584076154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 t="str">
        <f t="shared" ref="F369:O369" si="41">IFERROR(F30/F24,"")</f>
        <v/>
      </c>
      <c r="G369" s="27" t="str">
        <f t="shared" si="41"/>
        <v/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 t="str">
        <f t="shared" ref="F370:O370" si="42">IFERROR(F44/F24,"")</f>
        <v/>
      </c>
      <c r="G370" s="27" t="str">
        <f t="shared" si="42"/>
        <v/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 t="str">
        <f t="shared" ref="F371:O371" si="43">IFERROR(F6/F24,"")</f>
        <v/>
      </c>
      <c r="G371" s="28" t="str">
        <f t="shared" si="43"/>
        <v/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1.5012029234655421E-2</v>
      </c>
      <c r="G372" s="27">
        <f t="shared" si="44"/>
        <v>1.1989781121614317E-2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0.11998385068746727</v>
      </c>
      <c r="G373" s="27">
        <f t="shared" si="45"/>
        <v>9.705710404092549E-2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0.87488291842075805</v>
      </c>
      <c r="G376" s="30">
        <f t="shared" si="47"/>
        <v>0.87646673326912106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6.992513790905984</v>
      </c>
      <c r="G377" s="30">
        <f t="shared" si="48"/>
        <v>7.0949854760866247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>
        <f t="shared" ref="F378:O378" si="49">IFERROR(F44/F49,"")</f>
        <v>-9.0097942641636877</v>
      </c>
      <c r="G378" s="30">
        <f t="shared" si="49"/>
        <v>-8.8926801500133941</v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1.1534010696549759</v>
      </c>
      <c r="G382" s="32">
        <f t="shared" si="51"/>
        <v>1.1623468961210326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1.1534010696549759</v>
      </c>
      <c r="G383" s="32">
        <f t="shared" si="52"/>
        <v>1.1623468961210326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0.31075768272295079</v>
      </c>
      <c r="G384" s="32">
        <f t="shared" si="53"/>
        <v>0.33070437856948598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2.2183197069985817E-2</v>
      </c>
      <c r="G385" s="32">
        <f t="shared" si="54"/>
        <v>2.6274816426434592E-2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203790</v>
      </c>
      <c r="G418" s="17">
        <f>G130-G417</f>
        <v>200004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0</v>
      </c>
      <c r="G433" s="17">
        <f>G172-G432</f>
        <v>0</v>
      </c>
    </row>
  </sheetData>
  <conditionalFormatting sqref="E101:E103 E130:G136 E138:G139 F137:G137 E89:G97 E156:G159 H146:O159 E267:O269 F333:O336 E330:E336 E339:O351">
    <cfRule type="expression" dxfId="46" priority="29">
      <formula>MOD(ROW(),2)=0</formula>
    </cfRule>
  </conditionalFormatting>
  <conditionalFormatting sqref="F101:G103">
    <cfRule type="expression" dxfId="45" priority="28">
      <formula>MOD(ROW(),2)=0</formula>
    </cfRule>
  </conditionalFormatting>
  <conditionalFormatting sqref="E243:G243">
    <cfRule type="expression" dxfId="44" priority="34">
      <formula>MOD(ROW(),2)=0</formula>
    </cfRule>
  </conditionalFormatting>
  <conditionalFormatting sqref="E323:E324">
    <cfRule type="expression" dxfId="43" priority="30">
      <formula>MOD(ROW(),2)=0</formula>
    </cfRule>
  </conditionalFormatting>
  <conditionalFormatting sqref="E329">
    <cfRule type="expression" dxfId="42" priority="27">
      <formula>MOD(ROW(),2)=0</formula>
    </cfRule>
  </conditionalFormatting>
  <conditionalFormatting sqref="E24:G29">
    <cfRule type="expression" dxfId="41" priority="47">
      <formula>MOD(ROW(),2)=0</formula>
    </cfRule>
  </conditionalFormatting>
  <conditionalFormatting sqref="E99:G99 E328:G328 F329:G332 E31:G42">
    <cfRule type="expression" dxfId="40" priority="48">
      <formula>MOD(ROW(),2)=0</formula>
    </cfRule>
  </conditionalFormatting>
  <conditionalFormatting sqref="E45:G58">
    <cfRule type="expression" dxfId="39" priority="46">
      <formula>MOD(ROW(),2)=0</formula>
    </cfRule>
  </conditionalFormatting>
  <conditionalFormatting sqref="E60:G66">
    <cfRule type="expression" dxfId="38" priority="45">
      <formula>MOD(ROW(),2)=0</formula>
    </cfRule>
  </conditionalFormatting>
  <conditionalFormatting sqref="E68:G70">
    <cfRule type="expression" dxfId="37" priority="44">
      <formula>MOD(ROW(),2)=0</formula>
    </cfRule>
  </conditionalFormatting>
  <conditionalFormatting sqref="E72:G82">
    <cfRule type="expression" dxfId="36" priority="43">
      <formula>MOD(ROW(),2)=0</formula>
    </cfRule>
  </conditionalFormatting>
  <conditionalFormatting sqref="E84:G86">
    <cfRule type="expression" dxfId="35" priority="42">
      <formula>MOD(ROW(),2)=0</formula>
    </cfRule>
  </conditionalFormatting>
  <conditionalFormatting sqref="E107:G127">
    <cfRule type="expression" dxfId="34" priority="41">
      <formula>MOD(ROW(),2)=0</formula>
    </cfRule>
  </conditionalFormatting>
  <conditionalFormatting sqref="E141:G144">
    <cfRule type="expression" dxfId="33" priority="40">
      <formula>MOD(ROW(),2)=0</formula>
    </cfRule>
  </conditionalFormatting>
  <conditionalFormatting sqref="E146:G154 F155:G155">
    <cfRule type="expression" dxfId="32" priority="39">
      <formula>MOD(ROW(),2)=0</formula>
    </cfRule>
  </conditionalFormatting>
  <conditionalFormatting sqref="E163:G188">
    <cfRule type="expression" dxfId="31" priority="38">
      <formula>MOD(ROW(),2)=0</formula>
    </cfRule>
  </conditionalFormatting>
  <conditionalFormatting sqref="E191:G192 E194:G209 E193">
    <cfRule type="expression" dxfId="30" priority="37">
      <formula>MOD(ROW(),2)=0</formula>
    </cfRule>
  </conditionalFormatting>
  <conditionalFormatting sqref="E212:G226">
    <cfRule type="expression" dxfId="29" priority="36">
      <formula>MOD(ROW(),2)=0</formula>
    </cfRule>
  </conditionalFormatting>
  <conditionalFormatting sqref="E229:G242">
    <cfRule type="expression" dxfId="28" priority="35">
      <formula>MOD(ROW(),2)=0</formula>
    </cfRule>
  </conditionalFormatting>
  <conditionalFormatting sqref="E245:G262">
    <cfRule type="expression" dxfId="27" priority="33">
      <formula>MOD(ROW(),2)=0</formula>
    </cfRule>
  </conditionalFormatting>
  <conditionalFormatting sqref="E271:G295 E321:G322 E354:F354 E356:F356 E358:G360 F323:G324 E299:G317">
    <cfRule type="expression" dxfId="26" priority="32">
      <formula>MOD(ROW(),2)=0</formula>
    </cfRule>
  </conditionalFormatting>
  <conditionalFormatting sqref="G354 G356">
    <cfRule type="expression" dxfId="25" priority="31">
      <formula>MOD(ROW(),2)=0</formula>
    </cfRule>
  </conditionalFormatting>
  <conditionalFormatting sqref="E105:G106">
    <cfRule type="expression" dxfId="24" priority="26">
      <formula>MOD(ROW(),2)=0</formula>
    </cfRule>
  </conditionalFormatting>
  <conditionalFormatting sqref="E155">
    <cfRule type="expression" dxfId="23" priority="25">
      <formula>MOD(ROW(),2)=0</formula>
    </cfRule>
  </conditionalFormatting>
  <conditionalFormatting sqref="H24:O29">
    <cfRule type="expression" dxfId="22" priority="24">
      <formula>MOD(ROW(),2)=0</formula>
    </cfRule>
  </conditionalFormatting>
  <conditionalFormatting sqref="H89:O97">
    <cfRule type="expression" dxfId="21" priority="5">
      <formula>MOD(ROW(),2)=0</formula>
    </cfRule>
  </conditionalFormatting>
  <conditionalFormatting sqref="H101:O103">
    <cfRule type="expression" dxfId="20" priority="4">
      <formula>MOD(ROW(),2)=0</formula>
    </cfRule>
  </conditionalFormatting>
  <conditionalFormatting sqref="H243:O243">
    <cfRule type="expression" dxfId="19" priority="9">
      <formula>MOD(ROW(),2)=0</formula>
    </cfRule>
  </conditionalFormatting>
  <conditionalFormatting sqref="H31:O42 H99:O99 H328:O332">
    <cfRule type="expression" dxfId="18" priority="23">
      <formula>MOD(ROW(),2)=0</formula>
    </cfRule>
  </conditionalFormatting>
  <conditionalFormatting sqref="H45:O58">
    <cfRule type="expression" dxfId="17" priority="22">
      <formula>MOD(ROW(),2)=0</formula>
    </cfRule>
  </conditionalFormatting>
  <conditionalFormatting sqref="H60:O66">
    <cfRule type="expression" dxfId="16" priority="21">
      <formula>MOD(ROW(),2)=0</formula>
    </cfRule>
  </conditionalFormatting>
  <conditionalFormatting sqref="H68:O70">
    <cfRule type="expression" dxfId="15" priority="20">
      <formula>MOD(ROW(),2)=0</formula>
    </cfRule>
  </conditionalFormatting>
  <conditionalFormatting sqref="H72:O82">
    <cfRule type="expression" dxfId="14" priority="19">
      <formula>MOD(ROW(),2)=0</formula>
    </cfRule>
  </conditionalFormatting>
  <conditionalFormatting sqref="H84:O86">
    <cfRule type="expression" dxfId="13" priority="18">
      <formula>MOD(ROW(),2)=0</formula>
    </cfRule>
  </conditionalFormatting>
  <conditionalFormatting sqref="H107:O127">
    <cfRule type="expression" dxfId="12" priority="17">
      <formula>MOD(ROW(),2)=0</formula>
    </cfRule>
  </conditionalFormatting>
  <conditionalFormatting sqref="H130:O139">
    <cfRule type="expression" dxfId="11" priority="16">
      <formula>MOD(ROW(),2)=0</formula>
    </cfRule>
  </conditionalFormatting>
  <conditionalFormatting sqref="H141:O144">
    <cfRule type="expression" dxfId="10" priority="15">
      <formula>MOD(ROW(),2)=0</formula>
    </cfRule>
  </conditionalFormatting>
  <conditionalFormatting sqref="H163:O188">
    <cfRule type="expression" dxfId="9" priority="13">
      <formula>MOD(ROW(),2)=0</formula>
    </cfRule>
  </conditionalFormatting>
  <conditionalFormatting sqref="H191:O192 H194:O209">
    <cfRule type="expression" dxfId="8" priority="12">
      <formula>MOD(ROW(),2)=0</formula>
    </cfRule>
  </conditionalFormatting>
  <conditionalFormatting sqref="H212:O226">
    <cfRule type="expression" dxfId="7" priority="11">
      <formula>MOD(ROW(),2)=0</formula>
    </cfRule>
  </conditionalFormatting>
  <conditionalFormatting sqref="H229:O242">
    <cfRule type="expression" dxfId="6" priority="10">
      <formula>MOD(ROW(),2)=0</formula>
    </cfRule>
  </conditionalFormatting>
  <conditionalFormatting sqref="H245:O262">
    <cfRule type="expression" dxfId="5" priority="8">
      <formula>MOD(ROW(),2)=0</formula>
    </cfRule>
  </conditionalFormatting>
  <conditionalFormatting sqref="H271:O295 H321:O324 H358:O360 H299:O317">
    <cfRule type="expression" dxfId="4" priority="7">
      <formula>MOD(ROW(),2)=0</formula>
    </cfRule>
  </conditionalFormatting>
  <conditionalFormatting sqref="H354:O354 H356:O356">
    <cfRule type="expression" dxfId="3" priority="6">
      <formula>MOD(ROW(),2)=0</formula>
    </cfRule>
  </conditionalFormatting>
  <conditionalFormatting sqref="H105:O106">
    <cfRule type="expression" dxfId="2" priority="3">
      <formula>MOD(ROW(),2)=0</formula>
    </cfRule>
  </conditionalFormatting>
  <conditionalFormatting sqref="F193:G193">
    <cfRule type="expression" dxfId="1" priority="2">
      <formula>MOD(ROW(),2)=0</formula>
    </cfRule>
  </conditionalFormatting>
  <conditionalFormatting sqref="H193:O193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workbookViewId="0"/>
  </sheetViews>
  <sheetFormatPr defaultRowHeight="12.75"/>
  <cols>
    <col min="1" max="2" width="33.7109375" style="40" customWidth="1"/>
    <col min="3" max="3" width="12.7109375" style="40" customWidth="1"/>
    <col min="4" max="4" width="15.28515625" style="40" bestFit="1" customWidth="1"/>
    <col min="5" max="5" width="14.7109375" style="40" customWidth="1"/>
    <col min="6" max="16384" width="9.140625" style="40"/>
  </cols>
  <sheetData>
    <row r="1" spans="1:5" ht="38.25">
      <c r="A1" s="39" t="s">
        <v>506</v>
      </c>
      <c r="B1" s="39" t="s">
        <v>507</v>
      </c>
      <c r="C1" s="39" t="s">
        <v>508</v>
      </c>
      <c r="D1" s="39" t="s">
        <v>509</v>
      </c>
      <c r="E1" s="39"/>
    </row>
    <row r="2" spans="1:5">
      <c r="A2" s="41" t="s">
        <v>519</v>
      </c>
      <c r="B2" s="42" t="s">
        <v>518</v>
      </c>
      <c r="C2" s="39">
        <v>0</v>
      </c>
      <c r="D2" s="39" t="s">
        <v>510</v>
      </c>
      <c r="E2" s="39"/>
    </row>
    <row r="3" spans="1:5">
      <c r="A3" s="41" t="s">
        <v>521</v>
      </c>
      <c r="B3" s="41" t="s">
        <v>520</v>
      </c>
      <c r="C3" s="39">
        <v>0</v>
      </c>
      <c r="D3" s="39" t="s">
        <v>510</v>
      </c>
    </row>
    <row r="4" spans="1:5">
      <c r="A4" s="42" t="s">
        <v>524</v>
      </c>
      <c r="B4" s="42" t="s">
        <v>523</v>
      </c>
      <c r="C4" s="39">
        <v>0</v>
      </c>
      <c r="D4" s="39" t="s">
        <v>510</v>
      </c>
    </row>
    <row r="5" spans="1:5">
      <c r="A5" s="41" t="s">
        <v>525</v>
      </c>
      <c r="B5" s="43" t="s">
        <v>523</v>
      </c>
      <c r="C5" s="39">
        <v>0</v>
      </c>
      <c r="D5" s="39" t="s">
        <v>510</v>
      </c>
    </row>
    <row r="6" spans="1:5">
      <c r="A6" s="43" t="s">
        <v>526</v>
      </c>
      <c r="B6" s="43" t="s">
        <v>523</v>
      </c>
      <c r="C6" s="39">
        <v>0</v>
      </c>
      <c r="D6" s="39" t="s">
        <v>510</v>
      </c>
    </row>
    <row r="7" spans="1:5">
      <c r="A7" s="41" t="s">
        <v>528</v>
      </c>
      <c r="B7" s="42" t="s">
        <v>527</v>
      </c>
      <c r="C7" s="39">
        <v>0</v>
      </c>
      <c r="D7" s="39" t="s">
        <v>510</v>
      </c>
    </row>
    <row r="8" spans="1:5">
      <c r="A8" s="41" t="s">
        <v>529</v>
      </c>
      <c r="B8" s="41" t="s">
        <v>527</v>
      </c>
      <c r="C8" s="39">
        <v>0</v>
      </c>
      <c r="D8" s="39" t="s">
        <v>510</v>
      </c>
    </row>
    <row r="9" spans="1:5">
      <c r="A9" s="44" t="s">
        <v>531</v>
      </c>
      <c r="B9" s="41" t="s">
        <v>530</v>
      </c>
      <c r="C9" s="39">
        <v>0</v>
      </c>
      <c r="D9" s="39" t="s">
        <v>510</v>
      </c>
    </row>
    <row r="10" spans="1:5">
      <c r="A10" s="44" t="s">
        <v>533</v>
      </c>
      <c r="B10" s="41" t="s">
        <v>532</v>
      </c>
      <c r="C10" s="39">
        <v>1</v>
      </c>
      <c r="D10" s="39" t="s">
        <v>510</v>
      </c>
    </row>
    <row r="11" spans="1:5">
      <c r="A11" s="44" t="s">
        <v>534</v>
      </c>
      <c r="B11" s="41" t="s">
        <v>511</v>
      </c>
      <c r="C11" s="39">
        <v>0</v>
      </c>
      <c r="D11" s="39" t="s">
        <v>510</v>
      </c>
    </row>
    <row r="12" spans="1:5">
      <c r="A12" s="44" t="s">
        <v>536</v>
      </c>
      <c r="B12" s="44" t="s">
        <v>535</v>
      </c>
      <c r="C12" s="39">
        <v>1</v>
      </c>
      <c r="D12" s="39" t="s">
        <v>510</v>
      </c>
    </row>
    <row r="13" spans="1:5">
      <c r="A13" s="44" t="s">
        <v>539</v>
      </c>
      <c r="B13" s="44" t="s">
        <v>538</v>
      </c>
      <c r="C13" s="39">
        <v>0</v>
      </c>
      <c r="D13" s="39" t="s">
        <v>510</v>
      </c>
    </row>
    <row r="14" spans="1:5">
      <c r="A14" s="45" t="s">
        <v>541</v>
      </c>
      <c r="B14" s="45" t="s">
        <v>540</v>
      </c>
      <c r="C14" s="39">
        <v>0</v>
      </c>
      <c r="D14" s="39" t="s">
        <v>510</v>
      </c>
    </row>
    <row r="15" spans="1:5">
      <c r="A15" s="45" t="s">
        <v>542</v>
      </c>
      <c r="B15" s="45" t="s">
        <v>512</v>
      </c>
      <c r="C15" s="39">
        <v>1</v>
      </c>
      <c r="D15" s="39" t="s">
        <v>510</v>
      </c>
    </row>
    <row r="16" spans="1:5">
      <c r="A16" s="43" t="s">
        <v>543</v>
      </c>
      <c r="B16" s="43" t="s">
        <v>512</v>
      </c>
      <c r="C16" s="39">
        <v>1</v>
      </c>
      <c r="D16" s="39" t="s">
        <v>510</v>
      </c>
    </row>
    <row r="17" spans="1:4">
      <c r="A17" s="46" t="s">
        <v>544</v>
      </c>
      <c r="B17" s="47" t="s">
        <v>513</v>
      </c>
      <c r="C17" s="39">
        <v>1</v>
      </c>
      <c r="D17" s="39" t="s">
        <v>510</v>
      </c>
    </row>
    <row r="18" spans="1:4">
      <c r="A18" s="46" t="s">
        <v>545</v>
      </c>
      <c r="B18" s="43" t="s">
        <v>547</v>
      </c>
      <c r="C18" s="39">
        <v>1</v>
      </c>
      <c r="D18" s="39" t="s">
        <v>510</v>
      </c>
    </row>
    <row r="19" spans="1:4">
      <c r="A19" s="46" t="s">
        <v>546</v>
      </c>
      <c r="B19" s="46" t="s">
        <v>514</v>
      </c>
      <c r="C19" s="48">
        <v>1</v>
      </c>
      <c r="D19" s="39" t="s">
        <v>510</v>
      </c>
    </row>
    <row r="20" spans="1:4">
      <c r="A20" s="43" t="s">
        <v>549</v>
      </c>
      <c r="B20" s="43" t="s">
        <v>548</v>
      </c>
      <c r="C20" s="48">
        <v>1</v>
      </c>
      <c r="D20" s="39" t="s">
        <v>510</v>
      </c>
    </row>
    <row r="21" spans="1:4">
      <c r="A21" s="45" t="s">
        <v>550</v>
      </c>
      <c r="B21" s="49" t="s">
        <v>548</v>
      </c>
      <c r="C21" s="48">
        <v>1</v>
      </c>
      <c r="D21" s="39" t="s">
        <v>510</v>
      </c>
    </row>
    <row r="22" spans="1:4">
      <c r="A22" s="46" t="s">
        <v>552</v>
      </c>
      <c r="B22" s="49" t="s">
        <v>551</v>
      </c>
      <c r="C22" s="48">
        <v>1</v>
      </c>
      <c r="D22" s="39" t="s">
        <v>510</v>
      </c>
    </row>
    <row r="23" spans="1:4">
      <c r="A23" s="43" t="s">
        <v>553</v>
      </c>
      <c r="B23" s="49" t="s">
        <v>551</v>
      </c>
      <c r="C23" s="48">
        <v>1</v>
      </c>
      <c r="D23" s="39" t="s">
        <v>510</v>
      </c>
    </row>
    <row r="24" spans="1:4">
      <c r="A24" s="41" t="s">
        <v>529</v>
      </c>
      <c r="B24" s="41" t="s">
        <v>139</v>
      </c>
      <c r="C24" s="48">
        <v>1</v>
      </c>
      <c r="D24" s="39" t="s">
        <v>510</v>
      </c>
    </row>
    <row r="25" spans="1:4">
      <c r="A25" s="41" t="s">
        <v>554</v>
      </c>
      <c r="B25" s="49" t="s">
        <v>139</v>
      </c>
      <c r="C25" s="48">
        <v>1</v>
      </c>
      <c r="D25" s="39" t="s">
        <v>510</v>
      </c>
    </row>
    <row r="26" spans="1:4">
      <c r="A26" s="44" t="s">
        <v>555</v>
      </c>
      <c r="B26" s="49" t="s">
        <v>138</v>
      </c>
      <c r="C26" s="48">
        <v>1</v>
      </c>
      <c r="D26" s="39" t="s">
        <v>510</v>
      </c>
    </row>
    <row r="27" spans="1:4">
      <c r="A27" s="44" t="s">
        <v>557</v>
      </c>
      <c r="B27" s="49" t="s">
        <v>556</v>
      </c>
      <c r="C27" s="48">
        <v>1</v>
      </c>
      <c r="D27" s="39" t="s">
        <v>510</v>
      </c>
    </row>
    <row r="28" spans="1:4">
      <c r="A28" s="44" t="s">
        <v>558</v>
      </c>
      <c r="B28" s="49" t="s">
        <v>556</v>
      </c>
      <c r="C28" s="48">
        <v>1</v>
      </c>
      <c r="D28" s="39" t="s">
        <v>510</v>
      </c>
    </row>
    <row r="29" spans="1:4" ht="25.5">
      <c r="A29" s="49" t="s">
        <v>559</v>
      </c>
      <c r="B29" s="49" t="s">
        <v>164</v>
      </c>
      <c r="C29" s="48">
        <v>1</v>
      </c>
      <c r="D29" s="39" t="s">
        <v>510</v>
      </c>
    </row>
    <row r="30" spans="1:4">
      <c r="A30" s="45" t="s">
        <v>560</v>
      </c>
      <c r="B30" s="49" t="s">
        <v>166</v>
      </c>
      <c r="C30" s="48">
        <v>1</v>
      </c>
      <c r="D30" s="39" t="s">
        <v>510</v>
      </c>
    </row>
    <row r="31" spans="1:4">
      <c r="A31" s="44" t="s">
        <v>561</v>
      </c>
      <c r="B31" s="49" t="s">
        <v>168</v>
      </c>
      <c r="C31" s="48">
        <v>1</v>
      </c>
      <c r="D31" s="39" t="s">
        <v>510</v>
      </c>
    </row>
    <row r="32" spans="1:4">
      <c r="A32" s="44" t="s">
        <v>562</v>
      </c>
      <c r="B32" s="49" t="s">
        <v>563</v>
      </c>
      <c r="C32" s="48">
        <v>1</v>
      </c>
      <c r="D32" s="39" t="s">
        <v>510</v>
      </c>
    </row>
    <row r="33" spans="1:4">
      <c r="A33" s="44" t="s">
        <v>565</v>
      </c>
      <c r="B33" s="49" t="s">
        <v>515</v>
      </c>
      <c r="C33" s="48">
        <v>1</v>
      </c>
      <c r="D33" s="39" t="s">
        <v>510</v>
      </c>
    </row>
    <row r="34" spans="1:4">
      <c r="A34" s="44" t="s">
        <v>566</v>
      </c>
      <c r="B34" s="49" t="s">
        <v>564</v>
      </c>
      <c r="C34" s="48">
        <v>1</v>
      </c>
      <c r="D34" s="39" t="s">
        <v>510</v>
      </c>
    </row>
    <row r="35" spans="1:4">
      <c r="A35" s="44" t="s">
        <v>568</v>
      </c>
      <c r="B35" s="49" t="s">
        <v>567</v>
      </c>
      <c r="C35" s="48">
        <v>1</v>
      </c>
      <c r="D35" s="39" t="s">
        <v>510</v>
      </c>
    </row>
    <row r="36" spans="1:4">
      <c r="A36" s="41" t="s">
        <v>569</v>
      </c>
      <c r="B36" s="49" t="s">
        <v>567</v>
      </c>
      <c r="C36" s="48">
        <v>1</v>
      </c>
      <c r="D36" s="39" t="s">
        <v>510</v>
      </c>
    </row>
    <row r="37" spans="1:4">
      <c r="A37" s="41" t="s">
        <v>571</v>
      </c>
      <c r="B37" s="41" t="s">
        <v>570</v>
      </c>
      <c r="C37" s="48">
        <v>1</v>
      </c>
      <c r="D37" s="39" t="s">
        <v>510</v>
      </c>
    </row>
    <row r="38" spans="1:4">
      <c r="A38" s="41"/>
      <c r="B38" s="41"/>
      <c r="C38" s="48"/>
      <c r="D38" s="39"/>
    </row>
    <row r="39" spans="1:4">
      <c r="A39" s="41"/>
      <c r="B39" s="49"/>
      <c r="C39" s="48"/>
      <c r="D39" s="39"/>
    </row>
    <row r="40" spans="1:4">
      <c r="A40" s="41"/>
      <c r="B40" s="49"/>
      <c r="C40" s="48"/>
      <c r="D40" s="39"/>
    </row>
    <row r="41" spans="1:4">
      <c r="A41" s="41"/>
      <c r="B41" s="49"/>
      <c r="C41" s="48"/>
      <c r="D41" s="39"/>
    </row>
    <row r="42" spans="1:4">
      <c r="A42" s="49"/>
      <c r="B42" s="49"/>
      <c r="C42" s="48"/>
      <c r="D42" s="39"/>
    </row>
    <row r="43" spans="1:4">
      <c r="A43" s="41"/>
      <c r="B43" s="49"/>
      <c r="C43" s="48"/>
      <c r="D43" s="39"/>
    </row>
    <row r="44" spans="1:4">
      <c r="A44" s="41"/>
      <c r="B44" s="49"/>
      <c r="C44" s="48"/>
      <c r="D44" s="39"/>
    </row>
    <row r="45" spans="1:4">
      <c r="A45" s="41"/>
      <c r="B45" s="49"/>
      <c r="C45" s="48"/>
      <c r="D45" s="39"/>
    </row>
    <row r="46" spans="1:4">
      <c r="A46" s="49"/>
      <c r="B46" s="49"/>
      <c r="C46" s="48"/>
      <c r="D46" s="39"/>
    </row>
    <row r="47" spans="1:4">
      <c r="A47" s="49"/>
      <c r="B47" s="49"/>
      <c r="C47" s="48"/>
      <c r="D47" s="39"/>
    </row>
    <row r="48" spans="1:4">
      <c r="A48" s="49"/>
      <c r="B48" s="49"/>
    </row>
    <row r="49" spans="1:2">
      <c r="A49" s="49"/>
      <c r="B49" s="49"/>
    </row>
    <row r="50" spans="1:2">
      <c r="A50" s="49"/>
      <c r="B50" s="49"/>
    </row>
    <row r="51" spans="1:2">
      <c r="A51" s="49"/>
      <c r="B51" s="49"/>
    </row>
    <row r="52" spans="1:2">
      <c r="A52" s="49"/>
      <c r="B52" s="49"/>
    </row>
    <row r="53" spans="1:2">
      <c r="A53" s="49"/>
      <c r="B53" s="49"/>
    </row>
    <row r="54" spans="1:2">
      <c r="A54" s="49"/>
      <c r="B54" s="49"/>
    </row>
    <row r="55" spans="1:2">
      <c r="A55" s="49"/>
      <c r="B55" s="49"/>
    </row>
    <row r="56" spans="1:2">
      <c r="A56" s="49"/>
      <c r="B56" s="49"/>
    </row>
    <row r="57" spans="1:2">
      <c r="A57" s="49"/>
      <c r="B57" s="49"/>
    </row>
    <row r="58" spans="1:2">
      <c r="A58" s="49"/>
      <c r="B58" s="49"/>
    </row>
    <row r="59" spans="1:2">
      <c r="A59" s="49"/>
      <c r="B59" s="49"/>
    </row>
    <row r="60" spans="1:2">
      <c r="A60" s="49"/>
      <c r="B60" s="49"/>
    </row>
    <row r="61" spans="1:2">
      <c r="A61" s="49"/>
      <c r="B61" s="49"/>
    </row>
    <row r="62" spans="1:2">
      <c r="A62" s="49"/>
      <c r="B62" s="4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opLeftCell="A19" workbookViewId="0">
      <selection activeCell="A26" sqref="A26"/>
    </sheetView>
  </sheetViews>
  <sheetFormatPr defaultRowHeight="12.75"/>
  <cols>
    <col min="1" max="4" width="25.7109375" customWidth="1"/>
  </cols>
  <sheetData>
    <row r="1" spans="1:6">
      <c r="E1">
        <v>31</v>
      </c>
      <c r="F1">
        <v>31</v>
      </c>
    </row>
    <row r="2" spans="1:6">
      <c r="A2" t="s">
        <v>374</v>
      </c>
      <c r="E2">
        <v>2018</v>
      </c>
      <c r="F2">
        <v>2017</v>
      </c>
    </row>
    <row r="3" spans="1:6">
      <c r="A3" t="s">
        <v>375</v>
      </c>
    </row>
    <row r="4" spans="1:6">
      <c r="A4" t="s">
        <v>376</v>
      </c>
      <c r="B4" t="s">
        <v>117</v>
      </c>
      <c r="C4" t="s">
        <v>117</v>
      </c>
      <c r="D4" t="s">
        <v>116</v>
      </c>
      <c r="E4">
        <v>161782</v>
      </c>
      <c r="F4">
        <v>139948</v>
      </c>
    </row>
    <row r="5" spans="1:6">
      <c r="A5" t="s">
        <v>377</v>
      </c>
      <c r="D5" t="s">
        <v>116</v>
      </c>
      <c r="E5">
        <v>42008</v>
      </c>
      <c r="F5">
        <v>60056</v>
      </c>
    </row>
    <row r="6" spans="1:6">
      <c r="A6" t="s">
        <v>378</v>
      </c>
      <c r="B6" t="s">
        <v>117</v>
      </c>
      <c r="C6" t="s">
        <v>117</v>
      </c>
      <c r="D6" t="s">
        <v>116</v>
      </c>
      <c r="E6">
        <v>203790</v>
      </c>
      <c r="F6">
        <v>200004</v>
      </c>
    </row>
    <row r="7" spans="1:6">
      <c r="A7" t="s">
        <v>379</v>
      </c>
      <c r="B7" t="s">
        <v>118</v>
      </c>
      <c r="C7" t="s">
        <v>118</v>
      </c>
      <c r="D7" t="s">
        <v>116</v>
      </c>
      <c r="E7">
        <v>2571663</v>
      </c>
      <c r="F7">
        <v>1778243</v>
      </c>
    </row>
    <row r="8" spans="1:6">
      <c r="A8" t="s">
        <v>380</v>
      </c>
      <c r="D8" t="s">
        <v>116</v>
      </c>
      <c r="E8">
        <v>297915</v>
      </c>
      <c r="F8">
        <v>648313</v>
      </c>
    </row>
    <row r="9" spans="1:6">
      <c r="A9" t="s">
        <v>381</v>
      </c>
      <c r="B9" t="s">
        <v>118</v>
      </c>
      <c r="C9" t="s">
        <v>118</v>
      </c>
      <c r="D9" t="s">
        <v>116</v>
      </c>
      <c r="E9">
        <v>2869578</v>
      </c>
      <c r="F9">
        <v>2426556</v>
      </c>
    </row>
    <row r="10" spans="1:6">
      <c r="A10" t="s">
        <v>382</v>
      </c>
      <c r="D10" t="s">
        <v>116</v>
      </c>
      <c r="E10">
        <v>33156</v>
      </c>
      <c r="F10">
        <v>38833</v>
      </c>
    </row>
    <row r="11" spans="1:6">
      <c r="A11" t="s">
        <v>383</v>
      </c>
      <c r="D11" t="s">
        <v>116</v>
      </c>
      <c r="E11">
        <v>8287549</v>
      </c>
      <c r="F11">
        <v>6577824</v>
      </c>
    </row>
    <row r="12" spans="1:6">
      <c r="A12" t="s">
        <v>384</v>
      </c>
      <c r="D12" t="s">
        <v>116</v>
      </c>
      <c r="E12">
        <v>-131239</v>
      </c>
      <c r="F12">
        <v>-129568</v>
      </c>
    </row>
    <row r="13" spans="1:6">
      <c r="A13" t="s">
        <v>385</v>
      </c>
      <c r="B13" t="s">
        <v>96</v>
      </c>
      <c r="C13" t="s">
        <v>96</v>
      </c>
      <c r="D13" t="s">
        <v>116</v>
      </c>
      <c r="E13">
        <v>8156310</v>
      </c>
      <c r="F13">
        <v>6448256</v>
      </c>
    </row>
    <row r="14" spans="1:6">
      <c r="A14" t="s">
        <v>386</v>
      </c>
      <c r="B14" t="s">
        <v>84</v>
      </c>
      <c r="C14" t="s">
        <v>84</v>
      </c>
      <c r="D14" t="s">
        <v>80</v>
      </c>
      <c r="E14">
        <v>241528</v>
      </c>
      <c r="F14">
        <v>177348</v>
      </c>
    </row>
    <row r="15" spans="1:6">
      <c r="A15" t="s">
        <v>387</v>
      </c>
      <c r="D15" t="s">
        <v>116</v>
      </c>
      <c r="E15">
        <v>7480</v>
      </c>
      <c r="F15">
        <v>14269</v>
      </c>
    </row>
    <row r="16" spans="1:6">
      <c r="A16" t="s">
        <v>388</v>
      </c>
      <c r="B16" t="s">
        <v>352</v>
      </c>
      <c r="C16" t="s">
        <v>137</v>
      </c>
      <c r="D16" t="s">
        <v>116</v>
      </c>
      <c r="E16">
        <v>54408</v>
      </c>
      <c r="F16">
        <v>44462</v>
      </c>
    </row>
    <row r="17" spans="1:6">
      <c r="A17" t="s">
        <v>389</v>
      </c>
      <c r="B17" t="s">
        <v>101</v>
      </c>
      <c r="C17" t="s">
        <v>101</v>
      </c>
      <c r="D17" t="s">
        <v>80</v>
      </c>
      <c r="E17">
        <v>23564</v>
      </c>
      <c r="F17">
        <v>38344</v>
      </c>
    </row>
    <row r="18" spans="1:6">
      <c r="A18" t="s">
        <v>390</v>
      </c>
      <c r="B18" t="s">
        <v>391</v>
      </c>
      <c r="C18" t="s">
        <v>92</v>
      </c>
      <c r="D18" t="s">
        <v>80</v>
      </c>
      <c r="E18">
        <v>49242</v>
      </c>
      <c r="F18">
        <v>14184</v>
      </c>
    </row>
    <row r="19" spans="1:6">
      <c r="A19" t="s">
        <v>392</v>
      </c>
      <c r="B19" t="s">
        <v>392</v>
      </c>
      <c r="C19" t="s">
        <v>91</v>
      </c>
      <c r="D19" t="s">
        <v>80</v>
      </c>
      <c r="E19">
        <v>289586</v>
      </c>
      <c r="F19">
        <v>177811</v>
      </c>
    </row>
    <row r="20" spans="1:6">
      <c r="A20" t="s">
        <v>393</v>
      </c>
      <c r="B20" t="s">
        <v>103</v>
      </c>
      <c r="C20" t="s">
        <v>103</v>
      </c>
      <c r="D20" t="s">
        <v>80</v>
      </c>
      <c r="E20">
        <v>27871</v>
      </c>
      <c r="F20">
        <v>29884</v>
      </c>
    </row>
    <row r="21" spans="1:6">
      <c r="A21" t="s">
        <v>394</v>
      </c>
      <c r="D21" t="s">
        <v>80</v>
      </c>
      <c r="E21">
        <v>82320</v>
      </c>
      <c r="F21">
        <v>59351</v>
      </c>
    </row>
    <row r="22" spans="1:6">
      <c r="A22" t="s">
        <v>395</v>
      </c>
      <c r="B22" t="s">
        <v>113</v>
      </c>
      <c r="C22" t="s">
        <v>113</v>
      </c>
      <c r="D22" t="s">
        <v>80</v>
      </c>
      <c r="E22">
        <v>76651</v>
      </c>
      <c r="F22">
        <v>37047</v>
      </c>
    </row>
    <row r="23" spans="1:6">
      <c r="A23" t="s">
        <v>396</v>
      </c>
      <c r="D23" t="s">
        <v>80</v>
      </c>
      <c r="E23">
        <v>12115484</v>
      </c>
      <c r="F23">
        <v>9706349</v>
      </c>
    </row>
    <row r="24" spans="1:6">
      <c r="A24" t="s">
        <v>397</v>
      </c>
      <c r="B24" t="s">
        <v>145</v>
      </c>
      <c r="C24" t="s">
        <v>145</v>
      </c>
      <c r="D24" t="s">
        <v>80</v>
      </c>
    </row>
    <row r="25" spans="1:6">
      <c r="A25" t="s">
        <v>398</v>
      </c>
      <c r="D25" t="s">
        <v>80</v>
      </c>
      <c r="E25">
        <v>3001178</v>
      </c>
      <c r="F25">
        <v>2311902</v>
      </c>
    </row>
    <row r="26" spans="1:6">
      <c r="A26" t="s">
        <v>399</v>
      </c>
      <c r="D26" t="s">
        <v>80</v>
      </c>
      <c r="E26">
        <v>6492589</v>
      </c>
      <c r="F26">
        <v>5267845</v>
      </c>
    </row>
    <row r="27" spans="1:6">
      <c r="A27" t="s">
        <v>400</v>
      </c>
      <c r="D27" t="s">
        <v>80</v>
      </c>
      <c r="E27">
        <v>396151</v>
      </c>
      <c r="F27">
        <v>362573</v>
      </c>
    </row>
    <row r="28" spans="1:6">
      <c r="A28" t="s">
        <v>401</v>
      </c>
      <c r="D28" t="s">
        <v>80</v>
      </c>
      <c r="E28">
        <v>440175</v>
      </c>
      <c r="F28">
        <v>353995</v>
      </c>
    </row>
    <row r="29" spans="1:6">
      <c r="A29" t="s">
        <v>402</v>
      </c>
      <c r="D29" t="s">
        <v>80</v>
      </c>
      <c r="E29">
        <v>14708</v>
      </c>
      <c r="F29">
        <v>8224</v>
      </c>
    </row>
    <row r="30" spans="1:6">
      <c r="A30" t="s">
        <v>403</v>
      </c>
      <c r="B30" t="s">
        <v>177</v>
      </c>
      <c r="C30" t="s">
        <v>177</v>
      </c>
      <c r="D30" t="s">
        <v>80</v>
      </c>
      <c r="E30">
        <v>134051</v>
      </c>
      <c r="F30">
        <v>126135</v>
      </c>
    </row>
    <row r="31" spans="1:6">
      <c r="A31" t="s">
        <v>404</v>
      </c>
      <c r="B31" t="s">
        <v>405</v>
      </c>
      <c r="C31" t="s">
        <v>161</v>
      </c>
      <c r="D31" t="s">
        <v>80</v>
      </c>
      <c r="E31">
        <v>4252</v>
      </c>
      <c r="F31">
        <v>3450</v>
      </c>
    </row>
    <row r="32" spans="1:6">
      <c r="A32" t="s">
        <v>406</v>
      </c>
      <c r="B32" t="s">
        <v>164</v>
      </c>
      <c r="C32" t="s">
        <v>164</v>
      </c>
      <c r="D32" t="s">
        <v>141</v>
      </c>
      <c r="E32">
        <v>116526</v>
      </c>
      <c r="F32">
        <v>73168</v>
      </c>
    </row>
    <row r="33" spans="1:6">
      <c r="A33" t="s">
        <v>407</v>
      </c>
      <c r="B33" t="s">
        <v>164</v>
      </c>
      <c r="C33" t="s">
        <v>164</v>
      </c>
      <c r="D33" t="s">
        <v>80</v>
      </c>
      <c r="E33">
        <v>10599630</v>
      </c>
      <c r="F33">
        <v>8507292</v>
      </c>
    </row>
    <row r="34" spans="1:6">
      <c r="A34" t="s">
        <v>408</v>
      </c>
      <c r="B34" t="s">
        <v>181</v>
      </c>
      <c r="C34" t="s">
        <v>181</v>
      </c>
      <c r="D34" t="s">
        <v>80</v>
      </c>
    </row>
    <row r="35" spans="1:6">
      <c r="A35" t="s">
        <v>409</v>
      </c>
      <c r="B35" t="s">
        <v>183</v>
      </c>
      <c r="C35" t="s">
        <v>183</v>
      </c>
      <c r="D35" t="s">
        <v>181</v>
      </c>
    </row>
    <row r="36" spans="1:6">
      <c r="A36" t="s">
        <v>410</v>
      </c>
      <c r="D36" t="s">
        <v>181</v>
      </c>
    </row>
    <row r="37" spans="1:6">
      <c r="A37" t="s">
        <v>411</v>
      </c>
      <c r="B37" t="s">
        <v>182</v>
      </c>
      <c r="C37" t="s">
        <v>182</v>
      </c>
      <c r="D37" t="s">
        <v>181</v>
      </c>
      <c r="E37">
        <v>845</v>
      </c>
      <c r="F37">
        <v>780</v>
      </c>
    </row>
    <row r="38" spans="1:6">
      <c r="A38" t="s">
        <v>412</v>
      </c>
      <c r="D38" t="s">
        <v>181</v>
      </c>
      <c r="E38">
        <v>1051253</v>
      </c>
      <c r="F38">
        <v>797997</v>
      </c>
    </row>
    <row r="39" spans="1:6">
      <c r="A39" t="s">
        <v>413</v>
      </c>
      <c r="D39" t="s">
        <v>181</v>
      </c>
      <c r="E39">
        <v>473183</v>
      </c>
      <c r="F39">
        <v>402259</v>
      </c>
    </row>
    <row r="40" spans="1:6">
      <c r="A40" t="s">
        <v>414</v>
      </c>
      <c r="B40" t="s">
        <v>189</v>
      </c>
      <c r="C40" t="s">
        <v>189</v>
      </c>
      <c r="D40" t="s">
        <v>181</v>
      </c>
      <c r="E40">
        <v>-9427</v>
      </c>
      <c r="F40">
        <v>-1979</v>
      </c>
    </row>
    <row r="41" spans="1:6">
      <c r="A41" t="s">
        <v>415</v>
      </c>
      <c r="B41" t="s">
        <v>195</v>
      </c>
      <c r="C41" t="s">
        <v>195</v>
      </c>
      <c r="D41" t="s">
        <v>181</v>
      </c>
      <c r="E41">
        <v>1515854</v>
      </c>
      <c r="F41">
        <v>1199057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9"/>
  <sheetViews>
    <sheetView topLeftCell="A25" workbookViewId="0">
      <selection activeCell="A28" sqref="A28"/>
    </sheetView>
  </sheetViews>
  <sheetFormatPr defaultRowHeight="12.75"/>
  <cols>
    <col min="1" max="4" width="25.7109375" customWidth="1"/>
  </cols>
  <sheetData>
    <row r="2" spans="1:7">
      <c r="E2">
        <v>31</v>
      </c>
      <c r="F2">
        <v>31</v>
      </c>
      <c r="G2">
        <v>31</v>
      </c>
    </row>
    <row r="3" spans="1:7">
      <c r="A3" t="s">
        <v>374</v>
      </c>
      <c r="E3">
        <v>2018</v>
      </c>
      <c r="F3">
        <v>2017</v>
      </c>
      <c r="G3">
        <v>2016</v>
      </c>
    </row>
    <row r="4" spans="1:7">
      <c r="A4" t="s">
        <v>416</v>
      </c>
      <c r="B4" t="s">
        <v>54</v>
      </c>
      <c r="C4" t="s">
        <v>54</v>
      </c>
      <c r="D4" t="s">
        <v>417</v>
      </c>
    </row>
    <row r="5" spans="1:7">
      <c r="A5" t="s">
        <v>418</v>
      </c>
      <c r="D5" t="s">
        <v>417</v>
      </c>
      <c r="E5">
        <v>86499</v>
      </c>
      <c r="F5">
        <v>81968</v>
      </c>
      <c r="G5">
        <v>90392</v>
      </c>
    </row>
    <row r="6" spans="1:7">
      <c r="A6" t="s">
        <v>419</v>
      </c>
      <c r="D6" t="s">
        <v>417</v>
      </c>
      <c r="E6">
        <v>40041</v>
      </c>
      <c r="F6">
        <v>33114</v>
      </c>
      <c r="G6">
        <v>33410</v>
      </c>
    </row>
    <row r="7" spans="1:7">
      <c r="A7" t="s">
        <v>420</v>
      </c>
      <c r="D7" t="s">
        <v>417</v>
      </c>
      <c r="E7">
        <v>304164</v>
      </c>
      <c r="F7">
        <v>227356</v>
      </c>
      <c r="G7">
        <v>188949</v>
      </c>
    </row>
    <row r="8" spans="1:7">
      <c r="A8" t="s">
        <v>421</v>
      </c>
      <c r="D8" t="s">
        <v>417</v>
      </c>
      <c r="E8">
        <v>38292</v>
      </c>
      <c r="F8">
        <v>32584</v>
      </c>
      <c r="G8">
        <v>31402</v>
      </c>
    </row>
    <row r="9" spans="1:7">
      <c r="A9" t="s">
        <v>422</v>
      </c>
      <c r="D9" t="s">
        <v>417</v>
      </c>
      <c r="E9">
        <v>468996</v>
      </c>
      <c r="F9">
        <v>375022</v>
      </c>
      <c r="G9">
        <v>344153</v>
      </c>
    </row>
    <row r="10" spans="1:7">
      <c r="A10" t="s">
        <v>423</v>
      </c>
      <c r="B10" t="s">
        <v>51</v>
      </c>
      <c r="C10" t="s">
        <v>51</v>
      </c>
      <c r="D10" t="s">
        <v>417</v>
      </c>
    </row>
    <row r="11" spans="1:7">
      <c r="A11" t="s">
        <v>424</v>
      </c>
      <c r="D11" t="s">
        <v>417</v>
      </c>
      <c r="E11">
        <v>18359</v>
      </c>
      <c r="F11">
        <v>16793</v>
      </c>
      <c r="G11">
        <v>18402</v>
      </c>
    </row>
    <row r="12" spans="1:7">
      <c r="A12" t="s">
        <v>400</v>
      </c>
      <c r="D12" t="s">
        <v>417</v>
      </c>
      <c r="E12">
        <v>2248</v>
      </c>
      <c r="F12">
        <v>1858</v>
      </c>
      <c r="G12">
        <v>1207</v>
      </c>
    </row>
    <row r="13" spans="1:7">
      <c r="A13" t="s">
        <v>401</v>
      </c>
      <c r="D13" t="s">
        <v>417</v>
      </c>
      <c r="E13">
        <v>8880</v>
      </c>
      <c r="F13">
        <v>6748</v>
      </c>
      <c r="G13">
        <v>6221</v>
      </c>
    </row>
    <row r="14" spans="1:7">
      <c r="A14" t="s">
        <v>402</v>
      </c>
      <c r="D14" t="s">
        <v>417</v>
      </c>
      <c r="E14">
        <v>95</v>
      </c>
      <c r="F14">
        <v>79</v>
      </c>
      <c r="G14">
        <v>67</v>
      </c>
    </row>
    <row r="15" spans="1:7">
      <c r="A15" t="s">
        <v>403</v>
      </c>
      <c r="D15" t="s">
        <v>417</v>
      </c>
      <c r="E15">
        <v>5949</v>
      </c>
      <c r="F15">
        <v>4386</v>
      </c>
      <c r="G15">
        <v>3734</v>
      </c>
    </row>
    <row r="16" spans="1:7">
      <c r="A16" t="s">
        <v>425</v>
      </c>
      <c r="B16" t="s">
        <v>54</v>
      </c>
      <c r="C16" t="s">
        <v>54</v>
      </c>
      <c r="D16" t="s">
        <v>417</v>
      </c>
      <c r="E16">
        <v>35531</v>
      </c>
      <c r="F16">
        <v>29864</v>
      </c>
      <c r="G16">
        <v>29631</v>
      </c>
    </row>
    <row r="17" spans="1:7">
      <c r="A17" t="s">
        <v>426</v>
      </c>
      <c r="B17" t="s">
        <v>54</v>
      </c>
      <c r="C17" t="s">
        <v>54</v>
      </c>
      <c r="D17" t="s">
        <v>417</v>
      </c>
      <c r="E17">
        <v>433465</v>
      </c>
      <c r="F17">
        <v>345158</v>
      </c>
      <c r="G17">
        <v>314522</v>
      </c>
    </row>
    <row r="18" spans="1:7">
      <c r="A18" t="s">
        <v>427</v>
      </c>
      <c r="D18" t="s">
        <v>417</v>
      </c>
      <c r="E18">
        <v>9953</v>
      </c>
      <c r="F18">
        <v>10824</v>
      </c>
      <c r="G18">
        <v>2333</v>
      </c>
    </row>
    <row r="19" spans="1:7">
      <c r="A19" t="s">
        <v>428</v>
      </c>
      <c r="B19" t="s">
        <v>429</v>
      </c>
      <c r="C19" t="s">
        <v>56</v>
      </c>
      <c r="D19" t="s">
        <v>417</v>
      </c>
      <c r="E19">
        <v>423512</v>
      </c>
      <c r="F19">
        <v>334334</v>
      </c>
      <c r="G19">
        <v>312189</v>
      </c>
    </row>
    <row r="20" spans="1:7">
      <c r="A20" t="s">
        <v>430</v>
      </c>
      <c r="B20" t="s">
        <v>54</v>
      </c>
      <c r="C20" t="s">
        <v>54</v>
      </c>
      <c r="D20" t="s">
        <v>417</v>
      </c>
    </row>
    <row r="21" spans="1:7">
      <c r="A21" t="s">
        <v>431</v>
      </c>
      <c r="D21" t="s">
        <v>417</v>
      </c>
      <c r="E21">
        <v>74887</v>
      </c>
      <c r="F21">
        <v>67717</v>
      </c>
      <c r="G21">
        <v>62405</v>
      </c>
    </row>
    <row r="22" spans="1:7">
      <c r="A22" t="s">
        <v>432</v>
      </c>
      <c r="D22" t="s">
        <v>417</v>
      </c>
      <c r="E22">
        <v>6805</v>
      </c>
      <c r="F22">
        <v>4360</v>
      </c>
      <c r="G22">
        <v>4613</v>
      </c>
    </row>
    <row r="23" spans="1:7">
      <c r="A23" t="s">
        <v>433</v>
      </c>
      <c r="D23" t="s">
        <v>417</v>
      </c>
      <c r="E23">
        <v>27134</v>
      </c>
      <c r="F23">
        <v>30439</v>
      </c>
      <c r="G23">
        <v>33606</v>
      </c>
    </row>
    <row r="24" spans="1:7">
      <c r="A24" t="s">
        <v>434</v>
      </c>
      <c r="B24" t="s">
        <v>435</v>
      </c>
      <c r="C24" t="s">
        <v>47</v>
      </c>
      <c r="D24" t="s">
        <v>417</v>
      </c>
      <c r="E24">
        <v>-1113</v>
      </c>
      <c r="F24">
        <v>-660</v>
      </c>
      <c r="G24">
        <v>-1463</v>
      </c>
    </row>
    <row r="25" spans="1:7">
      <c r="A25" t="s">
        <v>436</v>
      </c>
      <c r="B25" t="s">
        <v>417</v>
      </c>
      <c r="C25" t="s">
        <v>26</v>
      </c>
      <c r="D25" t="s">
        <v>417</v>
      </c>
      <c r="E25">
        <v>11111</v>
      </c>
      <c r="F25">
        <v>10383</v>
      </c>
      <c r="G25">
        <v>8157</v>
      </c>
    </row>
    <row r="26" spans="1:7">
      <c r="A26" t="s">
        <v>437</v>
      </c>
      <c r="D26" t="s">
        <v>417</v>
      </c>
      <c r="E26">
        <v>118824</v>
      </c>
      <c r="F26">
        <v>112239</v>
      </c>
      <c r="G26">
        <v>107318</v>
      </c>
    </row>
    <row r="27" spans="1:7">
      <c r="A27" t="s">
        <v>438</v>
      </c>
      <c r="B27" t="s">
        <v>54</v>
      </c>
      <c r="C27" t="s">
        <v>54</v>
      </c>
      <c r="D27" t="s">
        <v>417</v>
      </c>
    </row>
    <row r="28" spans="1:7">
      <c r="A28" t="s">
        <v>439</v>
      </c>
      <c r="B28" t="s">
        <v>34</v>
      </c>
      <c r="C28" t="s">
        <v>34</v>
      </c>
      <c r="D28" t="s">
        <v>417</v>
      </c>
      <c r="E28">
        <v>-195056</v>
      </c>
      <c r="F28">
        <v>-160506</v>
      </c>
      <c r="G28">
        <v>151697</v>
      </c>
    </row>
    <row r="29" spans="1:7">
      <c r="A29" t="s">
        <v>440</v>
      </c>
      <c r="D29" t="s">
        <v>417</v>
      </c>
      <c r="E29">
        <v>30734</v>
      </c>
      <c r="F29">
        <v>26631</v>
      </c>
      <c r="G29">
        <v>25979</v>
      </c>
    </row>
    <row r="30" spans="1:7">
      <c r="A30" t="s">
        <v>441</v>
      </c>
      <c r="B30" t="s">
        <v>442</v>
      </c>
      <c r="C30" t="s">
        <v>35</v>
      </c>
      <c r="D30" t="s">
        <v>417</v>
      </c>
      <c r="E30">
        <v>-9566</v>
      </c>
      <c r="F30">
        <v>-8405</v>
      </c>
      <c r="G30">
        <v>8433</v>
      </c>
    </row>
    <row r="31" spans="1:7">
      <c r="A31" t="s">
        <v>443</v>
      </c>
      <c r="D31" t="s">
        <v>417</v>
      </c>
      <c r="E31">
        <v>15911</v>
      </c>
      <c r="F31">
        <v>14150</v>
      </c>
      <c r="G31">
        <v>14390</v>
      </c>
    </row>
    <row r="32" spans="1:7">
      <c r="A32" t="s">
        <v>387</v>
      </c>
      <c r="D32" t="s">
        <v>417</v>
      </c>
      <c r="E32">
        <v>3221</v>
      </c>
      <c r="F32">
        <v>1909</v>
      </c>
      <c r="G32">
        <v>2895</v>
      </c>
    </row>
    <row r="33" spans="1:7">
      <c r="A33" t="s">
        <v>444</v>
      </c>
      <c r="D33" t="s">
        <v>417</v>
      </c>
      <c r="E33">
        <v>5075</v>
      </c>
      <c r="F33">
        <v>4431</v>
      </c>
      <c r="G33">
        <v>4780</v>
      </c>
    </row>
    <row r="34" spans="1:7">
      <c r="A34" t="s">
        <v>445</v>
      </c>
      <c r="D34" t="s">
        <v>417</v>
      </c>
      <c r="E34">
        <v>6270</v>
      </c>
      <c r="F34">
        <v>2494</v>
      </c>
      <c r="G34">
        <v>2970</v>
      </c>
    </row>
    <row r="35" spans="1:7">
      <c r="A35" t="s">
        <v>446</v>
      </c>
      <c r="B35" t="s">
        <v>447</v>
      </c>
      <c r="C35" t="s">
        <v>58</v>
      </c>
      <c r="D35" t="s">
        <v>417</v>
      </c>
      <c r="E35">
        <v>54294</v>
      </c>
      <c r="F35">
        <v>47045</v>
      </c>
      <c r="G35">
        <v>47570</v>
      </c>
    </row>
    <row r="36" spans="1:7">
      <c r="A36" t="s">
        <v>448</v>
      </c>
      <c r="B36" t="s">
        <v>54</v>
      </c>
      <c r="C36" t="s">
        <v>54</v>
      </c>
      <c r="D36" t="s">
        <v>417</v>
      </c>
      <c r="E36">
        <v>320127</v>
      </c>
      <c r="F36">
        <v>265571</v>
      </c>
      <c r="G36">
        <v>258714</v>
      </c>
    </row>
    <row r="37" spans="1:7">
      <c r="A37" t="s">
        <v>449</v>
      </c>
      <c r="B37" t="s">
        <v>450</v>
      </c>
      <c r="C37" t="s">
        <v>61</v>
      </c>
      <c r="D37" t="s">
        <v>417</v>
      </c>
      <c r="E37">
        <v>222209</v>
      </c>
      <c r="F37">
        <v>181002</v>
      </c>
      <c r="G37">
        <v>160793</v>
      </c>
    </row>
    <row r="38" spans="1:7">
      <c r="A38" t="s">
        <v>451</v>
      </c>
      <c r="D38" t="s">
        <v>417</v>
      </c>
      <c r="E38">
        <v>40331</v>
      </c>
      <c r="F38">
        <v>64625</v>
      </c>
      <c r="G38">
        <v>39662</v>
      </c>
    </row>
    <row r="39" spans="1:7">
      <c r="A39" t="s">
        <v>452</v>
      </c>
      <c r="B39" t="s">
        <v>70</v>
      </c>
      <c r="C39" t="s">
        <v>70</v>
      </c>
      <c r="D39" t="s">
        <v>417</v>
      </c>
      <c r="E39">
        <v>181878</v>
      </c>
      <c r="F39">
        <v>116377</v>
      </c>
      <c r="G39">
        <v>121131</v>
      </c>
    </row>
    <row r="40" spans="1:7">
      <c r="A40" t="s">
        <v>453</v>
      </c>
      <c r="D40" t="s">
        <v>417</v>
      </c>
      <c r="E40">
        <v>218</v>
      </c>
      <c r="F40">
        <v>150</v>
      </c>
      <c r="G40">
        <v>159</v>
      </c>
    </row>
    <row r="41" spans="1:7">
      <c r="A41" t="s">
        <v>454</v>
      </c>
      <c r="D41" t="s">
        <v>417</v>
      </c>
      <c r="E41">
        <v>217</v>
      </c>
      <c r="F41">
        <v>150</v>
      </c>
      <c r="G41">
        <v>159</v>
      </c>
    </row>
    <row r="42" spans="1:7">
      <c r="A42" t="s">
        <v>455</v>
      </c>
      <c r="D42" t="s">
        <v>417</v>
      </c>
      <c r="E42">
        <v>131</v>
      </c>
      <c r="F42">
        <v>114</v>
      </c>
      <c r="G42">
        <v>110</v>
      </c>
    </row>
    <row r="43" spans="1:7">
      <c r="A43" t="s">
        <v>456</v>
      </c>
      <c r="D43" t="s">
        <v>417</v>
      </c>
      <c r="E43">
        <v>83603515</v>
      </c>
      <c r="F43">
        <v>77537664</v>
      </c>
      <c r="G43">
        <v>76278463</v>
      </c>
    </row>
    <row r="44" spans="1:7">
      <c r="D44" t="s">
        <v>417</v>
      </c>
    </row>
    <row r="45" spans="1:7">
      <c r="D45" t="s">
        <v>417</v>
      </c>
      <c r="E45">
        <v>31</v>
      </c>
      <c r="F45">
        <v>31</v>
      </c>
      <c r="G45">
        <v>31</v>
      </c>
    </row>
    <row r="46" spans="1:7">
      <c r="A46" t="s">
        <v>457</v>
      </c>
      <c r="D46" t="s">
        <v>417</v>
      </c>
      <c r="E46">
        <v>2018</v>
      </c>
      <c r="F46">
        <v>2017</v>
      </c>
      <c r="G46">
        <v>2016</v>
      </c>
    </row>
    <row r="47" spans="1:7">
      <c r="A47" t="s">
        <v>452</v>
      </c>
      <c r="B47" t="s">
        <v>70</v>
      </c>
      <c r="C47" t="s">
        <v>70</v>
      </c>
      <c r="D47" t="s">
        <v>417</v>
      </c>
      <c r="E47">
        <v>181878</v>
      </c>
      <c r="F47">
        <v>116377</v>
      </c>
      <c r="G47">
        <v>121131</v>
      </c>
    </row>
    <row r="48" spans="1:7">
      <c r="A48" t="s">
        <v>458</v>
      </c>
      <c r="B48" t="s">
        <v>459</v>
      </c>
      <c r="C48" t="s">
        <v>460</v>
      </c>
      <c r="D48" t="s">
        <v>417</v>
      </c>
    </row>
    <row r="49" spans="1:7">
      <c r="A49" t="s">
        <v>461</v>
      </c>
      <c r="D49" t="s">
        <v>417</v>
      </c>
      <c r="E49">
        <v>-15608</v>
      </c>
      <c r="F49">
        <v>3428</v>
      </c>
      <c r="G49">
        <v>-21407</v>
      </c>
    </row>
    <row r="50" spans="1:7">
      <c r="A50" t="s">
        <v>462</v>
      </c>
      <c r="D50" t="s">
        <v>417</v>
      </c>
      <c r="E50">
        <v>12</v>
      </c>
      <c r="F50">
        <v>636</v>
      </c>
      <c r="G50">
        <v>1335</v>
      </c>
    </row>
    <row r="51" spans="1:7">
      <c r="A51" t="s">
        <v>463</v>
      </c>
      <c r="D51" t="s">
        <v>417</v>
      </c>
      <c r="E51">
        <v>-15596</v>
      </c>
      <c r="F51">
        <v>4064</v>
      </c>
      <c r="G51">
        <v>-20072</v>
      </c>
    </row>
    <row r="52" spans="1:7">
      <c r="A52" t="s">
        <v>464</v>
      </c>
      <c r="D52" t="s">
        <v>417</v>
      </c>
      <c r="E52">
        <v>3952</v>
      </c>
      <c r="F52">
        <v>-1563</v>
      </c>
      <c r="G52">
        <v>7776</v>
      </c>
    </row>
    <row r="53" spans="1:7">
      <c r="A53" t="s">
        <v>465</v>
      </c>
      <c r="D53" t="s">
        <v>417</v>
      </c>
      <c r="E53">
        <v>-11644</v>
      </c>
      <c r="F53">
        <v>2501</v>
      </c>
      <c r="G53">
        <v>-12296</v>
      </c>
    </row>
    <row r="54" spans="1:7">
      <c r="A54" t="s">
        <v>466</v>
      </c>
      <c r="D54" t="s">
        <v>417</v>
      </c>
      <c r="E54">
        <v>3286</v>
      </c>
      <c r="F54">
        <v>444</v>
      </c>
      <c r="G54">
        <v>-1643</v>
      </c>
    </row>
    <row r="55" spans="1:7">
      <c r="A55" t="s">
        <v>462</v>
      </c>
      <c r="D55" t="s">
        <v>417</v>
      </c>
      <c r="E55">
        <v>2334</v>
      </c>
      <c r="F55">
        <v>4892</v>
      </c>
      <c r="G55">
        <v>6417</v>
      </c>
    </row>
    <row r="56" spans="1:7">
      <c r="A56" t="s">
        <v>467</v>
      </c>
      <c r="B56" t="s">
        <v>48</v>
      </c>
      <c r="C56" t="s">
        <v>48</v>
      </c>
      <c r="D56" t="s">
        <v>417</v>
      </c>
      <c r="E56">
        <v>5620</v>
      </c>
      <c r="F56">
        <v>5336</v>
      </c>
      <c r="G56">
        <v>4774</v>
      </c>
    </row>
    <row r="57" spans="1:7">
      <c r="A57" t="s">
        <v>464</v>
      </c>
      <c r="D57" t="s">
        <v>417</v>
      </c>
      <c r="E57">
        <v>-1424</v>
      </c>
      <c r="F57">
        <v>-2083</v>
      </c>
      <c r="G57">
        <v>-1849</v>
      </c>
    </row>
    <row r="58" spans="1:7">
      <c r="A58" t="s">
        <v>465</v>
      </c>
      <c r="D58" t="s">
        <v>417</v>
      </c>
      <c r="E58">
        <v>4196</v>
      </c>
      <c r="F58">
        <v>3253</v>
      </c>
      <c r="G58">
        <v>2925</v>
      </c>
    </row>
    <row r="59" spans="1:7">
      <c r="A59" t="s">
        <v>468</v>
      </c>
      <c r="B59" t="s">
        <v>459</v>
      </c>
      <c r="C59" t="s">
        <v>460</v>
      </c>
      <c r="D59" t="s">
        <v>417</v>
      </c>
      <c r="E59">
        <v>-7448</v>
      </c>
      <c r="F59">
        <v>5754</v>
      </c>
      <c r="G59">
        <v>-9371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2"/>
  <sheetViews>
    <sheetView workbookViewId="0"/>
  </sheetViews>
  <sheetFormatPr defaultRowHeight="12.75"/>
  <cols>
    <col min="1" max="4" width="25.7109375" customWidth="1"/>
  </cols>
  <sheetData>
    <row r="2" spans="1:7">
      <c r="E2">
        <v>31</v>
      </c>
      <c r="F2">
        <v>31</v>
      </c>
      <c r="G2">
        <v>31</v>
      </c>
    </row>
    <row r="3" spans="1:7">
      <c r="A3" t="s">
        <v>457</v>
      </c>
      <c r="E3">
        <v>2018</v>
      </c>
      <c r="F3">
        <v>2017</v>
      </c>
      <c r="G3">
        <v>2016</v>
      </c>
    </row>
    <row r="4" spans="1:7">
      <c r="A4" t="s">
        <v>469</v>
      </c>
      <c r="B4" t="s">
        <v>231</v>
      </c>
      <c r="C4" t="s">
        <v>231</v>
      </c>
      <c r="D4" t="s">
        <v>469</v>
      </c>
    </row>
    <row r="5" spans="1:7">
      <c r="A5" t="s">
        <v>470</v>
      </c>
      <c r="B5" t="s">
        <v>232</v>
      </c>
      <c r="C5" t="s">
        <v>232</v>
      </c>
      <c r="D5" t="s">
        <v>469</v>
      </c>
      <c r="E5">
        <v>181878</v>
      </c>
      <c r="F5">
        <v>116377</v>
      </c>
      <c r="G5">
        <v>121131</v>
      </c>
    </row>
    <row r="6" spans="1:7">
      <c r="A6" t="s">
        <v>471</v>
      </c>
    </row>
    <row r="7" spans="1:7">
      <c r="A7" t="s">
        <v>472</v>
      </c>
      <c r="B7" t="s">
        <v>231</v>
      </c>
      <c r="C7" t="s">
        <v>231</v>
      </c>
      <c r="D7" t="s">
        <v>469</v>
      </c>
    </row>
    <row r="8" spans="1:7">
      <c r="A8" t="s">
        <v>427</v>
      </c>
      <c r="E8">
        <v>9953</v>
      </c>
      <c r="F8">
        <v>10824</v>
      </c>
      <c r="G8">
        <v>2333</v>
      </c>
    </row>
    <row r="9" spans="1:7">
      <c r="A9" t="s">
        <v>473</v>
      </c>
      <c r="E9">
        <v>13095</v>
      </c>
      <c r="F9">
        <v>20026</v>
      </c>
      <c r="G9">
        <v>26210</v>
      </c>
    </row>
    <row r="10" spans="1:7">
      <c r="A10" t="s">
        <v>474</v>
      </c>
      <c r="E10">
        <v>-3963</v>
      </c>
      <c r="F10">
        <v>-5131</v>
      </c>
      <c r="G10">
        <v>-2252</v>
      </c>
    </row>
    <row r="11" spans="1:7">
      <c r="A11" t="s">
        <v>475</v>
      </c>
      <c r="E11">
        <v>1649</v>
      </c>
      <c r="F11">
        <v>471</v>
      </c>
    </row>
    <row r="12" spans="1:7">
      <c r="A12" t="s">
        <v>476</v>
      </c>
      <c r="E12">
        <v>-841451</v>
      </c>
      <c r="F12">
        <v>-889212</v>
      </c>
      <c r="G12">
        <v>-1098864</v>
      </c>
    </row>
    <row r="13" spans="1:7">
      <c r="A13" t="s">
        <v>477</v>
      </c>
      <c r="B13" t="s">
        <v>299</v>
      </c>
      <c r="C13" t="s">
        <v>299</v>
      </c>
      <c r="D13" t="s">
        <v>478</v>
      </c>
      <c r="E13">
        <v>896145</v>
      </c>
      <c r="F13">
        <v>984506</v>
      </c>
      <c r="G13">
        <v>1155186</v>
      </c>
    </row>
    <row r="14" spans="1:7">
      <c r="A14" t="s">
        <v>433</v>
      </c>
      <c r="E14">
        <v>-27134</v>
      </c>
      <c r="F14">
        <v>-30439</v>
      </c>
      <c r="G14">
        <v>-33606</v>
      </c>
    </row>
    <row r="15" spans="1:7">
      <c r="A15" t="s">
        <v>434</v>
      </c>
      <c r="B15" t="s">
        <v>244</v>
      </c>
      <c r="C15" t="s">
        <v>244</v>
      </c>
      <c r="D15" t="s">
        <v>469</v>
      </c>
      <c r="E15">
        <v>1113</v>
      </c>
      <c r="F15">
        <v>660</v>
      </c>
      <c r="G15">
        <v>1463</v>
      </c>
    </row>
    <row r="16" spans="1:7">
      <c r="A16" t="s">
        <v>479</v>
      </c>
      <c r="E16">
        <v>-2234</v>
      </c>
      <c r="F16">
        <v>-1395</v>
      </c>
      <c r="G16">
        <v>-1142</v>
      </c>
    </row>
    <row r="17" spans="1:7">
      <c r="A17" t="s">
        <v>480</v>
      </c>
      <c r="B17" t="s">
        <v>243</v>
      </c>
      <c r="C17" t="s">
        <v>243</v>
      </c>
      <c r="D17" t="s">
        <v>469</v>
      </c>
      <c r="E17">
        <v>3122</v>
      </c>
      <c r="F17">
        <v>2952</v>
      </c>
      <c r="G17">
        <v>1844</v>
      </c>
    </row>
    <row r="18" spans="1:7">
      <c r="A18" t="s">
        <v>481</v>
      </c>
      <c r="B18" t="s">
        <v>236</v>
      </c>
      <c r="C18" t="s">
        <v>236</v>
      </c>
      <c r="D18" t="s">
        <v>469</v>
      </c>
      <c r="E18">
        <v>16019</v>
      </c>
      <c r="F18">
        <v>14758</v>
      </c>
      <c r="G18">
        <v>15294</v>
      </c>
    </row>
    <row r="19" spans="1:7">
      <c r="A19" t="s">
        <v>482</v>
      </c>
      <c r="E19">
        <v>2130</v>
      </c>
      <c r="F19">
        <v>-1641</v>
      </c>
      <c r="G19">
        <v>1217</v>
      </c>
    </row>
    <row r="20" spans="1:7">
      <c r="A20" t="s">
        <v>483</v>
      </c>
      <c r="B20" t="s">
        <v>251</v>
      </c>
      <c r="C20" t="s">
        <v>251</v>
      </c>
      <c r="E20">
        <v>6861</v>
      </c>
      <c r="F20">
        <v>25887</v>
      </c>
      <c r="G20">
        <v>-82</v>
      </c>
    </row>
    <row r="21" spans="1:7">
      <c r="A21" t="s">
        <v>484</v>
      </c>
      <c r="B21" t="s">
        <v>240</v>
      </c>
      <c r="C21" t="s">
        <v>240</v>
      </c>
      <c r="E21">
        <v>6270</v>
      </c>
      <c r="F21">
        <v>2494</v>
      </c>
      <c r="G21">
        <v>2970</v>
      </c>
    </row>
    <row r="22" spans="1:7">
      <c r="A22" t="s">
        <v>485</v>
      </c>
      <c r="B22" t="s">
        <v>240</v>
      </c>
      <c r="C22" t="s">
        <v>240</v>
      </c>
      <c r="D22" t="s">
        <v>469</v>
      </c>
      <c r="E22">
        <v>7639</v>
      </c>
      <c r="F22">
        <v>4692</v>
      </c>
      <c r="G22">
        <v>2578</v>
      </c>
    </row>
    <row r="23" spans="1:7">
      <c r="A23" t="s">
        <v>486</v>
      </c>
      <c r="B23" t="s">
        <v>263</v>
      </c>
      <c r="C23" t="s">
        <v>263</v>
      </c>
      <c r="D23" t="s">
        <v>469</v>
      </c>
      <c r="E23">
        <v>-2741</v>
      </c>
      <c r="F23">
        <v>2466</v>
      </c>
      <c r="G23">
        <v>-1144</v>
      </c>
    </row>
    <row r="24" spans="1:7">
      <c r="A24" t="s">
        <v>487</v>
      </c>
      <c r="B24" t="s">
        <v>276</v>
      </c>
      <c r="C24" t="s">
        <v>276</v>
      </c>
      <c r="D24" t="s">
        <v>469</v>
      </c>
      <c r="E24">
        <v>348</v>
      </c>
      <c r="F24">
        <v>1139</v>
      </c>
      <c r="G24">
        <v>6621</v>
      </c>
    </row>
    <row r="25" spans="1:7">
      <c r="A25" t="s">
        <v>488</v>
      </c>
      <c r="B25" t="s">
        <v>276</v>
      </c>
      <c r="C25" t="s">
        <v>276</v>
      </c>
      <c r="D25" t="s">
        <v>469</v>
      </c>
      <c r="E25">
        <v>357</v>
      </c>
      <c r="F25">
        <v>-135</v>
      </c>
      <c r="G25">
        <v>60</v>
      </c>
    </row>
    <row r="26" spans="1:7">
      <c r="A26" t="s">
        <v>489</v>
      </c>
      <c r="B26" t="s">
        <v>277</v>
      </c>
      <c r="C26" t="s">
        <v>277</v>
      </c>
      <c r="D26" t="s">
        <v>469</v>
      </c>
      <c r="E26">
        <v>11655</v>
      </c>
      <c r="F26">
        <v>-4558</v>
      </c>
      <c r="G26">
        <v>-6730</v>
      </c>
    </row>
    <row r="27" spans="1:7">
      <c r="A27" t="s">
        <v>490</v>
      </c>
      <c r="B27" t="s">
        <v>285</v>
      </c>
      <c r="C27" t="s">
        <v>285</v>
      </c>
      <c r="D27" t="s">
        <v>469</v>
      </c>
      <c r="E27">
        <v>280711</v>
      </c>
      <c r="F27">
        <v>254741</v>
      </c>
      <c r="G27">
        <v>193087</v>
      </c>
    </row>
    <row r="28" spans="1:7">
      <c r="A28" t="s">
        <v>491</v>
      </c>
      <c r="B28" t="s">
        <v>286</v>
      </c>
      <c r="C28" t="s">
        <v>286</v>
      </c>
      <c r="D28" t="s">
        <v>491</v>
      </c>
    </row>
    <row r="29" spans="1:7">
      <c r="A29" t="s">
        <v>492</v>
      </c>
      <c r="D29" t="s">
        <v>491</v>
      </c>
      <c r="E29">
        <v>226842</v>
      </c>
      <c r="F29">
        <v>247748</v>
      </c>
      <c r="G29">
        <v>62817</v>
      </c>
    </row>
    <row r="30" spans="1:7">
      <c r="A30" t="s">
        <v>493</v>
      </c>
      <c r="D30" t="s">
        <v>491</v>
      </c>
      <c r="E30">
        <v>357876</v>
      </c>
      <c r="F30">
        <v>446695</v>
      </c>
      <c r="G30">
        <v>662003</v>
      </c>
    </row>
    <row r="31" spans="1:7">
      <c r="A31" t="s">
        <v>494</v>
      </c>
      <c r="D31" t="s">
        <v>491</v>
      </c>
      <c r="E31">
        <v>-820333</v>
      </c>
      <c r="F31">
        <v>-36239</v>
      </c>
      <c r="G31">
        <v>-585064</v>
      </c>
    </row>
    <row r="32" spans="1:7">
      <c r="A32" t="s">
        <v>495</v>
      </c>
      <c r="B32" t="s">
        <v>291</v>
      </c>
      <c r="C32" t="s">
        <v>291</v>
      </c>
      <c r="D32" t="s">
        <v>491</v>
      </c>
      <c r="E32">
        <v>76832</v>
      </c>
      <c r="F32">
        <v>25187</v>
      </c>
      <c r="G32">
        <v>25405</v>
      </c>
    </row>
    <row r="33" spans="1:7">
      <c r="A33" t="s">
        <v>496</v>
      </c>
      <c r="B33" t="s">
        <v>290</v>
      </c>
      <c r="C33" t="s">
        <v>290</v>
      </c>
      <c r="D33" t="s">
        <v>491</v>
      </c>
      <c r="G33">
        <v>-1222</v>
      </c>
    </row>
    <row r="34" spans="1:7">
      <c r="A34" t="s">
        <v>497</v>
      </c>
      <c r="D34" t="s">
        <v>491</v>
      </c>
      <c r="E34">
        <v>2691953</v>
      </c>
      <c r="F34">
        <v>2099292</v>
      </c>
      <c r="G34">
        <v>1781534</v>
      </c>
    </row>
    <row r="35" spans="1:7">
      <c r="A35" t="s">
        <v>498</v>
      </c>
      <c r="D35" t="s">
        <v>491</v>
      </c>
      <c r="E35">
        <v>-3460227</v>
      </c>
      <c r="F35">
        <v>-2740281</v>
      </c>
      <c r="G35">
        <v>-2375136</v>
      </c>
    </row>
    <row r="36" spans="1:7">
      <c r="A36" t="s">
        <v>499</v>
      </c>
      <c r="B36" t="s">
        <v>287</v>
      </c>
      <c r="C36" t="s">
        <v>287</v>
      </c>
      <c r="D36" t="s">
        <v>491</v>
      </c>
      <c r="E36">
        <v>-18637</v>
      </c>
      <c r="F36">
        <v>-10128</v>
      </c>
      <c r="G36">
        <v>-8306</v>
      </c>
    </row>
    <row r="37" spans="1:7">
      <c r="A37" t="s">
        <v>500</v>
      </c>
      <c r="B37" t="s">
        <v>288</v>
      </c>
      <c r="C37" t="s">
        <v>288</v>
      </c>
      <c r="D37" t="s">
        <v>491</v>
      </c>
      <c r="E37">
        <v>9385</v>
      </c>
      <c r="F37">
        <v>12335</v>
      </c>
      <c r="G37">
        <v>10145</v>
      </c>
    </row>
    <row r="38" spans="1:7">
      <c r="A38" t="s">
        <v>501</v>
      </c>
      <c r="D38" t="s">
        <v>491</v>
      </c>
      <c r="E38">
        <v>87221</v>
      </c>
      <c r="F38">
        <v>68610</v>
      </c>
      <c r="G38">
        <v>73611</v>
      </c>
    </row>
    <row r="39" spans="1:7">
      <c r="A39" t="s">
        <v>502</v>
      </c>
      <c r="B39" t="s">
        <v>290</v>
      </c>
      <c r="C39" t="s">
        <v>290</v>
      </c>
      <c r="D39" t="s">
        <v>491</v>
      </c>
      <c r="E39">
        <v>-87975</v>
      </c>
      <c r="F39">
        <v>-71396</v>
      </c>
      <c r="G39">
        <v>-67594</v>
      </c>
    </row>
    <row r="40" spans="1:7">
      <c r="A40" t="s">
        <v>503</v>
      </c>
      <c r="D40" t="s">
        <v>491</v>
      </c>
      <c r="E40">
        <v>1331</v>
      </c>
      <c r="F40">
        <v>437</v>
      </c>
      <c r="G40">
        <v>437</v>
      </c>
    </row>
    <row r="41" spans="1:7">
      <c r="A41" t="s">
        <v>504</v>
      </c>
      <c r="D41" t="s">
        <v>491</v>
      </c>
      <c r="E41">
        <v>-37956</v>
      </c>
      <c r="F41">
        <v>-14514</v>
      </c>
      <c r="G41">
        <v>-6644</v>
      </c>
    </row>
    <row r="42" spans="1:7">
      <c r="A42" t="s">
        <v>505</v>
      </c>
      <c r="B42" t="s">
        <v>287</v>
      </c>
      <c r="C42" t="s">
        <v>287</v>
      </c>
      <c r="D42" t="s">
        <v>491</v>
      </c>
      <c r="E42">
        <v>101268</v>
      </c>
      <c r="F42">
        <v>-4091</v>
      </c>
      <c r="G42">
        <v>6701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6B985CD-445F-498C-B189-CF0E81C004C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B83DC1-16E8-4C2B-AA8D-AF57E40F94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BB60F0C-AED5-4863-B034-01038445853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2021-11-08T07:27:20Z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