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F46" i="1"/>
  <c r="G36" i="1"/>
  <c r="F36" i="1"/>
  <c r="F43" i="1" s="1"/>
  <c r="G34" i="1"/>
  <c r="F34" i="1"/>
  <c r="G24" i="1"/>
  <c r="F24" i="1"/>
  <c r="F30" i="1" s="1"/>
  <c r="F369" i="1" s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F381" i="1"/>
  <c r="M377" i="1"/>
  <c r="O376" i="1"/>
  <c r="O375" i="1"/>
  <c r="N375" i="1"/>
  <c r="M375" i="1"/>
  <c r="L375" i="1"/>
  <c r="K375" i="1"/>
  <c r="J375" i="1"/>
  <c r="I375" i="1"/>
  <c r="F375" i="1"/>
  <c r="K373" i="1"/>
  <c r="J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F100" i="1"/>
  <c r="F128" i="1" s="1"/>
  <c r="F7" i="1" s="1"/>
  <c r="F12" i="1" s="1"/>
  <c r="O98" i="1"/>
  <c r="N98" i="1"/>
  <c r="M98" i="1"/>
  <c r="L98" i="1"/>
  <c r="K98" i="1"/>
  <c r="J98" i="1"/>
  <c r="I98" i="1"/>
  <c r="H98" i="1"/>
  <c r="G98" i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64" i="1" l="1"/>
  <c r="F383" i="1"/>
  <c r="F382" i="1"/>
  <c r="G383" i="1"/>
  <c r="G382" i="1"/>
  <c r="G353" i="1"/>
  <c r="G355" i="1" s="1"/>
  <c r="G357" i="1" s="1"/>
  <c r="G385" i="1"/>
  <c r="G12" i="1"/>
  <c r="G376" i="1" s="1"/>
  <c r="F384" i="1"/>
  <c r="F13" i="1"/>
  <c r="F14" i="1" s="1"/>
  <c r="F377" i="1"/>
  <c r="F376" i="1"/>
  <c r="F353" i="1"/>
  <c r="F355" i="1" s="1"/>
  <c r="F357" i="1" s="1"/>
  <c r="F385" i="1"/>
  <c r="L366" i="1"/>
  <c r="J368" i="1"/>
  <c r="J377" i="1"/>
  <c r="H378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L372" i="1"/>
  <c r="F363" i="1"/>
  <c r="N368" i="1"/>
  <c r="J370" i="1"/>
  <c r="H371" i="1"/>
  <c r="N372" i="1"/>
  <c r="H376" i="1"/>
  <c r="N377" i="1"/>
  <c r="L378" i="1"/>
  <c r="H382" i="1"/>
  <c r="H381" i="1"/>
  <c r="K384" i="1"/>
  <c r="G363" i="1"/>
  <c r="O368" i="1"/>
  <c r="K370" i="1"/>
  <c r="I371" i="1"/>
  <c r="O372" i="1"/>
  <c r="M373" i="1"/>
  <c r="I376" i="1"/>
  <c r="G377" i="1"/>
  <c r="O377" i="1"/>
  <c r="M378" i="1"/>
  <c r="I382" i="1"/>
  <c r="H375" i="1"/>
  <c r="F44" i="1"/>
  <c r="H363" i="1"/>
  <c r="J376" i="1"/>
  <c r="G13" i="1"/>
  <c r="G44" i="1"/>
  <c r="I363" i="1"/>
  <c r="F378" i="1" l="1"/>
  <c r="F370" i="1"/>
  <c r="F59" i="1"/>
  <c r="F67" i="1" s="1"/>
  <c r="F71" i="1" s="1"/>
  <c r="G366" i="1"/>
  <c r="G14" i="1"/>
  <c r="F366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<sst xmlns="http://schemas.openxmlformats.org/spreadsheetml/2006/main" count="914" uniqueCount="562">
  <si>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</si>
  <si>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</si>
  <si>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</si>
  <si>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</si>
  <si>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</si>
  <si>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</si>
  <si>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</si>
  <si>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</si>
  <si>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</si>
  <si>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</si>
  <si>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</si>
  <si>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</si>
  <si>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</si>
  <si>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</si>
  <si>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</si>
  <si>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</si>
  <si>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</si>
  <si>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</si>
  <si>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</si>
  <si>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</si>
  <si>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</si>
  <si>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</si>
  <si>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</si>
  <si>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</si>
  <si>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</si>
  <si>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</si>
  <si>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</si>
  <si>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</si>
  <si>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</si>
  <si>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</si>
  <si>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</si>
  <si>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</si>
  <si>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</si>
  <si>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</si>
  <si>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</si>
  <si>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</si>
  <si>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</si>
  <si>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</si>
  <si>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</si>
  <si>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</si>
  <si>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</si>
  <si>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</si>
  <si>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</si>
  <si>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</si>
  <si>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</si>
  <si>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</si>
  <si>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</si>
  <si>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</si>
  <si>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</si>
  <si>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</si>
  <si>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</si>
  <si>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</si>
  <si>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</si>
  <si>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</si>
  <si>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</si>
  <si>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</si>
  <si>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</si>
  <si>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</si>
  <si>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</si>
  <si>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</si>
  <si>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</si>
  <si>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</si>
  <si>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</si>
  <si>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</si>
  <si>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</si>
  <si>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</si>
  <si>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</si>
  <si>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</si>
  <si>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</si>
  <si>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</si>
  <si>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</si>
  <si>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</si>
  <si>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</si>
  <si>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</si>
  <si>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</si>
  <si>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</si>
  <si>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</si>
  <si>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</si>
  <si>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</si>
  <si>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</si>
  <si>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</si>
  <si>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</si>
  <si>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</si>
  <si>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</si>
  <si>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</si>
  <si>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</si>
  <si>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</si>
  <si>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</si>
  <si>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</si>
  <si>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</si>
  <si>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</si>
  <si>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</si>
  <si>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</si>
  <si>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</si>
  <si>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</si>
  <si>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</si>
  <si>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</si>
  <si>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</si>
  <si>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</si>
  <si>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</si>
  <si>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</si>
  <si>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</si>
  <si>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</si>
  <si>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</si>
  <si>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</si>
  <si>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</si>
  <si>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</si>
  <si>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</si>
  <si>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</si>
  <si>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</si>
  <si>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</si>
  <si>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</si>
  <si>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</si>
  <si>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</si>
  <si>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</si>
  <si>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</si>
  <si>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</si>
  <si>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</si>
  <si>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</si>
  <si>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</si>
  <si>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</si>
  <si>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</si>
  <si>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</si>
  <si>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</si>
  <si>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</si>
  <si>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</si>
  <si>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</si>
  <si>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</si>
  <si>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</si>
  <si>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</si>
  <si>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</si>
  <si>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</si>
  <si>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</si>
  <si>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</si>
  <si>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</si>
  <si>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</si>
  <si>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</si>
  <si>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</si>
  <si>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</si>
  <si>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</si>
  <si>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</si>
  <si>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</si>
  <si>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</si>
  <si>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</si>
  <si>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</si>
  <si>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</si>
  <si>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</si>
  <si>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</si>
  <si>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</si>
  <si>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</si>
  <si>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</si>
  <si>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</si>
  <si>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</si>
  <si>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</si>
  <si>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</si>
  <si>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</si>
  <si>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</si>
  <si>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</si>
  <si>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</si>
  <si>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</si>
  <si>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</si>
  <si>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</si>
  <si>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</si>
  <si>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</si>
  <si>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</si>
  <si>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</si>
  <si>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</si>
  <si>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</si>
  <si>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</si>
  <si>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</si>
  <si>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</si>
  <si>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</si>
  <si>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</si>
  <si>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</si>
  <si>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</si>
  <si>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</si>
  <si>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</si>
  <si>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</si>
  <si>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</si>
  <si>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</si>
  <si>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</si>
  <si>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</si>
  <si>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</si>
  <si>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</si>
  <si>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</si>
  <si>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</si>
  <si>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</si>
  <si>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</si>
  <si>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</si>
  <si>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</si>
  <si>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</si>
  <si>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</si>
  <si>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</si>
  <si>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</si>
  <si>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</si>
  <si>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</si>
  <si>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</si>
  <si>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</si>
  <si>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</si>
  <si>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</si>
  <si>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</si>
  <si>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</si>
  <si>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</si>
  <si>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</si>
  <si>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</si>
  <si>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</si>
  <si>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</si>
  <si>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</si>
  <si>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</si>
  <si>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</si>
  <si>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</si>
  <si>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</si>
  <si>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</si>
  <si>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</si>
  <si>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</si>
  <si>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</si>
  <si>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</si>
  <si>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</si>
  <si>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</si>
  <si>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</si>
  <si>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</si>
  <si>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</si>
  <si>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</si>
  <si>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</si>
  <si>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</si>
  <si>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</si>
  <si>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</si>
  <si>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</si>
  <si>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</si>
  <si>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</si>
  <si>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</si>
  <si>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</si>
  <si>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</si>
  <si>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</si>
  <si>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</si>
  <si>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</si>
  <si>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</si>
  <si>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</si>
  <si>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</si>
  <si>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</si>
  <si>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</si>
  <si>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</si>
  <si>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</si>
  <si>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</si>
  <si>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</si>
  <si>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</si>
  <si>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</si>
  <si>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</si>
  <si>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</si>
  <si>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</si>
  <si>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</si>
  <si>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</si>
  <si>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</si>
  <si>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</si>
  <si>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</si>
  <si>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</si>
  <si>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</si>
  <si>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</si>
  <si>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</si>
  <si>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</si>
  <si>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</si>
  <si>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</si>
  <si>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</si>
  <si>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</si>
  <si>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</si>
  <si>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</si>
  <si>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</si>
  <si>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</si>
  <si>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</si>
  <si>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</si>
  <si>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</si>
  <si>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</si>
  <si>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</si>
  <si>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</si>
  <si>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</si>
  <si>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</si>
  <si>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</si>
  <si>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</si>
  <si>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</si>
  <si>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</si>
  <si>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</si>
  <si>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</si>
  <si>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</si>
  <si>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</si>
  <si>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</si>
  <si>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</si>
  <si>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</si>
  <si>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</si>
  <si>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</si>
  <si>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</si>
  <si>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</si>
  <si>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</si>
  <si>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</si>
  <si>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</si>
  <si>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</si>
  <si>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</si>
  <si>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</si>
  <si>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</si>
  <si>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</si>
  <si>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</si>
  <si>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</si>
  <si>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</si>
  <si>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</si>
  <si>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</si>
  <si>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</si>
  <si>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</si>
  <si>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</si>
  <si>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</si>
  <si>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</si>
  <si>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</si>
  <si>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</si>
  <si>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</si>
  <si>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</si>
  <si>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</si>
  <si>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</si>
  <si>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</si>
  <si>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</si>
  <si>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</si>
  <si>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</si>
  <si>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</si>
  <si>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</si>
  <si>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</si>
  <si>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</si>
  <si>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</si>
  <si>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</si>
  <si>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</si>
  <si>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</si>
  <si>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</si>
  <si>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</si>
  <si>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</si>
  <si>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</si>
  <si>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</si>
  <si>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</si>
  <si>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</si>
  <si>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</si>
  <si>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</si>
  <si>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</si>
  <si>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</si>
  <si>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</si>
  <si>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</si>
  <si>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</si>
  <si>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</si>
  <si>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</si>
  <si>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</si>
  <si>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</si>
  <si>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</si>
  <si>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</si>
  <si>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</si>
  <si>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</si>
  <si>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</si>
  <si>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</si>
  <si>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</si>
  <si>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</si>
  <si>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</si>
  <si>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</si>
  <si>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</si>
  <si>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</si>
  <si>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</si>
  <si>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</si>
  <si>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</si>
  <si>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</si>
  <si>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</si>
  <si>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</si>
  <si>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</si>
  <si>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</si>
  <si>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</si>
  <si>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</si>
  <si>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</si>
  <si>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</si>
  <si>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</si>
  <si>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</si>
  <si>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</si>
  <si>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</si>
  <si>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</si>
  <si>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</si>
  <si>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ASSETS</t>
  </si>
  <si>
    <t>Investment in real estate, net</t>
  </si>
  <si>
    <t>Lease intangibles, net</t>
  </si>
  <si>
    <t>Other Intangibles</t>
  </si>
  <si>
    <t>Cash and cash equivalents</t>
  </si>
  <si>
    <t>Crop inventory</t>
  </si>
  <si>
    <t>Other assets, net</t>
  </si>
  <si>
    <t>TOTAL ASSETS</t>
  </si>
  <si>
    <t>LIABILITIES AND EQUITY</t>
  </si>
  <si>
    <t>LIABILITIES:</t>
  </si>
  <si>
    <t>Borrowings under lines of credit</t>
  </si>
  <si>
    <t>Notes and bonds payable, net</t>
  </si>
  <si>
    <t>Series A cumulative term preferred stock, $0.001 par value; $25.00 per share</t>
  </si>
  <si>
    <t>liquidation preference; 2,000,000 shares authorized, 1,150,000 shares issued and outstanding as of December 31, 2018 and 2017, net</t>
  </si>
  <si>
    <t>Accounts payable and accrued expenses</t>
  </si>
  <si>
    <t>Accruals</t>
  </si>
  <si>
    <t>Due to related parties, net</t>
  </si>
  <si>
    <t>Other liabilities, net</t>
  </si>
  <si>
    <t>Total liabilities</t>
  </si>
  <si>
    <t>Commitments and contingencies (Note 8)</t>
  </si>
  <si>
    <t>EQUITY:</t>
  </si>
  <si>
    <t>Stockholders equity:</t>
  </si>
  <si>
    <t>Series B cumulative redeemable preferred stock, $0.001 par value;</t>
  </si>
  <si>
    <t>$25.00 per share liquidation preference; 6,500,000 shares authorized,</t>
  </si>
  <si>
    <t>1,144,393 shares issued and outstanding as of December 31, 2018; no shares authorized, issued, or outstanding as of December 31, 2017</t>
  </si>
  <si>
    <t>Common stock, $0.001 par value; 91,500,000 shares authorized,</t>
  </si>
  <si>
    <t>17,891,340 shares issued and outstanding as of December 31, 2018;</t>
  </si>
  <si>
    <t>98,000,000 shares authorized, 13,791,574 shares issued and outstanding as of December 31, 2017</t>
  </si>
  <si>
    <t>Additional paid-in capital</t>
  </si>
  <si>
    <t>Distributions in excess of accumulated earnings</t>
  </si>
  <si>
    <t>Total stockholders equity</t>
  </si>
  <si>
    <t>Non-controlling interests in Operating Partnership</t>
  </si>
  <si>
    <t>Total equity</t>
  </si>
  <si>
    <t>OPERATING REVENUES:</t>
  </si>
  <si>
    <t>Revenue</t>
  </si>
  <si>
    <t>Rental revenues:</t>
  </si>
  <si>
    <t>Net revenue</t>
  </si>
  <si>
    <t>Fixed rents</t>
  </si>
  <si>
    <t>Participation rents</t>
  </si>
  <si>
    <t>Total rental revenues</t>
  </si>
  <si>
    <t>Tenant recovery revenue</t>
  </si>
  <si>
    <t>Other operating revenues</t>
  </si>
  <si>
    <t>Total operating revenues</t>
  </si>
  <si>
    <t>OPERATING EXPENSES:</t>
  </si>
  <si>
    <t>Depreciation and amortization</t>
  </si>
  <si>
    <t>Property operating expenses</t>
  </si>
  <si>
    <t>Base management fee</t>
  </si>
  <si>
    <t>Incentive fee</t>
  </si>
  <si>
    <t>Capital gains fee</t>
  </si>
  <si>
    <t>Administration fee</t>
  </si>
  <si>
    <t>General and administrative expenses</t>
  </si>
  <si>
    <t>Other operating expenses</t>
  </si>
  <si>
    <t>Total operating expenses</t>
  </si>
  <si>
    <t>Credits to fees from Adviser</t>
  </si>
  <si>
    <t>Total operating expenses, net of credits to fees</t>
  </si>
  <si>
    <t>OTHER INCOME (EXPENSE):</t>
  </si>
  <si>
    <t>Other income</t>
  </si>
  <si>
    <t>Interest expense and financing costs</t>
  </si>
  <si>
    <t>Dividends declared on Series A cumulative term preferred stock</t>
  </si>
  <si>
    <t>Gain (loss) on dispositions of real estate assets, net</t>
  </si>
  <si>
    <t>Property and casualty loss</t>
  </si>
  <si>
    <t>Loss on write-down of crop inventory</t>
  </si>
  <si>
    <t>Total other income (expense), net</t>
  </si>
  <si>
    <t>Other Income - net</t>
  </si>
  <si>
    <t>NET INCOME (LOSS)</t>
  </si>
  <si>
    <t>Net (income) loss attributable to non-controlling interests</t>
  </si>
  <si>
    <t>Share of profit or loss from associates, JVs</t>
  </si>
  <si>
    <t>NET INCOME (LOSS) ATTRIBUTABLE TO THE COMPANY</t>
  </si>
  <si>
    <t>Dividends declared on Series B cumulative redeemable preferred stock</t>
  </si>
  <si>
    <t>NET INCOME (LOSS) ATTRIBUTABLE TO COMMON STOCKHOLDERS</t>
  </si>
  <si>
    <t>EARNINGS (LOSS) PER COMMON SHARE:</t>
  </si>
  <si>
    <t>Basic and diluted</t>
  </si>
  <si>
    <t>WEIGHTED AVERAGE SHARES OF COMMON STOCK OUTSTANDING</t>
  </si>
  <si>
    <t>Balance at December 31, 2016</t>
  </si>
  <si>
    <t>Issuance of OP Units as consideration in real estate acquisitions, net</t>
  </si>
  <si>
    <t>Redemptions of OP Units</t>
  </si>
  <si>
    <t>Issuance of common stock, net</t>
  </si>
  <si>
    <t>Net loss</t>
  </si>
  <si>
    <t>Distributionscommon stock and OP Units</t>
  </si>
  <si>
    <t>Adjustment to non-controlling interests resulting from changes in ownership of the Operating Partnership</t>
  </si>
  <si>
    <t>Balance at December 31, 2017</t>
  </si>
  <si>
    <t>Issuance of preferred stock, net</t>
  </si>
  <si>
    <t>Net income</t>
  </si>
  <si>
    <t>DividendsSeries B Preferred Stock</t>
  </si>
  <si>
    <t>Share of profit from associates, JVs</t>
  </si>
  <si>
    <t>(In thousands)</t>
  </si>
  <si>
    <t>CASH FLOWS FROM OPERATING ACTIVITIES:</t>
  </si>
  <si>
    <t>Operating Activities</t>
  </si>
  <si>
    <t>Net income (loss)</t>
  </si>
  <si>
    <t>Adjustments to reconcile net income (loss) to net cash provided by operating activities:</t>
  </si>
  <si>
    <t>Amortization of debt issuance costs</t>
  </si>
  <si>
    <t>Amortization of deferred rent assets and liabilities, net</t>
  </si>
  <si>
    <t>Bad debt expense</t>
  </si>
  <si>
    <t>(Gain) loss on dispositions of real estate assets, net</t>
  </si>
  <si>
    <t>Loss on write-down of inventory</t>
  </si>
  <si>
    <t>Changes in operating assets and liabilities:</t>
  </si>
  <si>
    <t>Crop inventory and Other assets, net</t>
  </si>
  <si>
    <t>Accounts payable and accrued expenses and Due to related parties, net</t>
  </si>
  <si>
    <t>Net cash provided by operating activities</t>
  </si>
  <si>
    <t>CASH FLOWS FROM INVESTING ACTIVITIES:</t>
  </si>
  <si>
    <t>Investing Activities</t>
  </si>
  <si>
    <t>Acquisition of new real estate assets</t>
  </si>
  <si>
    <t>Capital expenditures on existing real estate assets</t>
  </si>
  <si>
    <t>Proceeds from dispositions of real estate assets</t>
  </si>
  <si>
    <t>Maturity of short-term investment</t>
  </si>
  <si>
    <t>Change in deposits on real estate acquisitions and investments, net</t>
  </si>
  <si>
    <t>Net cash used in investing activities</t>
  </si>
  <si>
    <t>CASH FLOWS FROM FINANCING ACTIVITIES:</t>
  </si>
  <si>
    <t>Financing Activities</t>
  </si>
  <si>
    <t>Proceeds from issuance of preferred and common equity</t>
  </si>
  <si>
    <t>Offering costs</t>
  </si>
  <si>
    <t>Payments for redemptions of OP Units</t>
  </si>
  <si>
    <t>Borrowings from notes and bonds payable</t>
  </si>
  <si>
    <t>Repayments of notes and bonds payable</t>
  </si>
  <si>
    <t>Borrowings from lines of credit</t>
  </si>
  <si>
    <t>Repayments of lines of credit</t>
  </si>
  <si>
    <t>Payment of financing fees</t>
  </si>
  <si>
    <t>Dividends paid on Series B cumulative redeemable preferred stock</t>
  </si>
  <si>
    <t>Distributions paid on common stock</t>
  </si>
  <si>
    <t>Distributions paid to non-controlling interests in Operating Partnership</t>
  </si>
  <si>
    <t xml:space="preserve">Dividend paid to shareholders to parent on minority interests </t>
  </si>
  <si>
    <t>Net cash provided by financing activities</t>
  </si>
  <si>
    <t>NET INCREASE IN CASH AND CASH EQUIVALENTS</t>
  </si>
  <si>
    <t>Net increase (decrease) in cash and cash equivalents</t>
  </si>
  <si>
    <t>CASH AND CASH EQUIVALENTS AT BEGINNING OF PERIOD</t>
  </si>
  <si>
    <t>Cash and cash equivalents at beginning of period</t>
  </si>
  <si>
    <t>CASH AND CASH EQUIVALENTS AT END OF PERIOD</t>
  </si>
  <si>
    <t>Supplemental cash flow information:</t>
  </si>
  <si>
    <t>Interest paid(1)</t>
  </si>
  <si>
    <t>Supplemental non-cash investing and financing information:</t>
  </si>
  <si>
    <t>Real estate additions included in Other assets, net</t>
  </si>
  <si>
    <t>Real estate additions included in Accounts payable and accrued expenses and Due to related parties, net</t>
  </si>
  <si>
    <t>Gain (loss) on dispositions of real estate assets, net included in Accounts payable and accrued expenses and Due to related parties, net</t>
  </si>
  <si>
    <t>Real estate additions included in Other liabilities, net</t>
  </si>
  <si>
    <t>Stock offering and OP Unit issuance costs included in Accounts payable and accrued expenses and Due to related parties, net</t>
  </si>
  <si>
    <t>Financing costs included in Accounts payable and accrued expenses and Due to related parties, net</t>
  </si>
  <si>
    <t>Escrow proceeds from asset sale used for acquisition of new real estate assets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</si>
  <si>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</si>
  <si>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</si>
  <si>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</si>
  <si>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</si>
  <si>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</si>
  <si>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</si>
  <si>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income</t>
  </si>
  <si>
    <t>base management fee</t>
  </si>
  <si>
    <t>administration fee</t>
  </si>
  <si>
    <t>administrative expenses</t>
  </si>
  <si>
    <t>other operating expenses</t>
  </si>
  <si>
    <t>incentive fee</t>
  </si>
  <si>
    <t>credit to fees from adviser</t>
  </si>
  <si>
    <t>other operating income (expenses)</t>
  </si>
  <si>
    <t>current portion - borrowings</t>
  </si>
  <si>
    <t>other non-current liabilities</t>
  </si>
  <si>
    <t>ordinary shares</t>
  </si>
  <si>
    <t>retained earnings</t>
  </si>
  <si>
    <t>changed value</t>
  </si>
  <si>
    <t>fixed rents</t>
  </si>
  <si>
    <t>participation rents</t>
  </si>
  <si>
    <t>tenant recovery revenue</t>
  </si>
  <si>
    <t>other operating revenues</t>
  </si>
  <si>
    <t>added value</t>
  </si>
  <si>
    <t>operating lease expenses</t>
  </si>
  <si>
    <t>property operating expenses</t>
  </si>
  <si>
    <t>general and administrative expenses</t>
  </si>
  <si>
    <t>capital gains fee</t>
  </si>
  <si>
    <t>other income (expenses)</t>
  </si>
  <si>
    <t>interest expense and financing costs</t>
  </si>
  <si>
    <t>interest paid and financial costs</t>
  </si>
  <si>
    <t>deleted value</t>
  </si>
  <si>
    <t>provisions</t>
  </si>
  <si>
    <t>dividends declared on series A cumulative term preferred stock</t>
  </si>
  <si>
    <t>minority interest</t>
  </si>
  <si>
    <t>dividends - preference shares</t>
  </si>
  <si>
    <t>stock - finished goods</t>
  </si>
  <si>
    <t>crop inventory</t>
  </si>
  <si>
    <t>other non-current assets</t>
  </si>
  <si>
    <t>other assets, net</t>
  </si>
  <si>
    <t>borrowings under lines of credit</t>
  </si>
  <si>
    <t>other liabilities, net</t>
  </si>
  <si>
    <t>dividends payable</t>
  </si>
  <si>
    <t>Series A cumulative term preferred stock, $0.001 par value</t>
  </si>
  <si>
    <t>notes payable</t>
  </si>
  <si>
    <t>preference shares</t>
  </si>
  <si>
    <t>Series B cumulative redeemable preferred stock, $0.001 par value</t>
  </si>
  <si>
    <t>Common stock, $0.001 par value</t>
  </si>
  <si>
    <t>additional paid-in capital</t>
  </si>
  <si>
    <t>distributions in excess of accumulated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</si>
</sst>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4" fontId="0" fillId="0" borderId="0" xfId="0" applyNumberForma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5C-492B-9579-6FBDD03160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A4-4549-BD1D-AFC16B6E7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97-476D-A6A7-BAD1F7422B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A2-41D5-AAC2-B9214EEA8E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D1-4267-B0E6-A960AF7700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F-49FB-B7E7-3F6BD17CC7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46-4CE2-B3D4-D57257D955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C9-4981-AFD4-1DE5488B6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7C-4E2F-85CB-2947F6754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F2-4442-B0BE-ED3E418DFB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FF-4F9E-9E20-2636E140D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BB-4AF9-9D53-FD1E31C067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04-4266-B5AF-E9A32462BC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12-4B76-9346-61F74FF692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CD-4B65-B422-53C62FEC1F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7.5703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2629</v>
      </c>
      <c r="G6" s="7">
        <f t="shared" ref="G6:O6" si="1">IF(G4=$BF$1,"",G71)</f>
        <v>-31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550389</v>
      </c>
      <c r="G7" s="7">
        <f t="shared" ref="G7:O7" si="2">IF(G4=$BF$1,"",G128)</f>
        <v>457812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14730</v>
      </c>
      <c r="G8" s="7">
        <f t="shared" ref="G8:O8" si="3">IF(G4=$BF$1,"",G161)</f>
        <v>4466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374109</v>
      </c>
      <c r="G9" s="7">
        <f t="shared" ref="G9:O9" si="4">IF(G4=$BF$1,"",G189)</f>
        <v>337230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9957</v>
      </c>
      <c r="G10" s="7">
        <f t="shared" ref="G10:O10" si="5">IF(G4=$BF$1,"",G210)</f>
        <v>7097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181053</v>
      </c>
      <c r="G11" s="7">
        <f t="shared" ref="G11:O11" si="6">IF(G4=$BF$1,"",G227)</f>
        <v>117951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565119</v>
      </c>
      <c r="G12" s="35">
        <f t="shared" ref="G12:O12" si="7">IF(G4=$BF$1,"",SUM(G7:G8))</f>
        <v>462278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565119</v>
      </c>
      <c r="G13" s="35">
        <f t="shared" ref="G13:O13" si="8">IF(G4=$BF$1,"",SUM(G9:G11))</f>
        <v>462278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28112+1210+40+7325</f>
        <v>36687</v>
      </c>
      <c r="G24">
        <f>24807+304+11</f>
        <v>25122</v>
      </c>
      <c r="P24" s="50" t="s">
        <v>530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36687</v>
      </c>
      <c r="G30" s="7">
        <f>IF(G4=$BF$1,"",G24-G25+ABS(G26)-G27-G28-G29)</f>
        <v>25122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>
        <v>1014</v>
      </c>
      <c r="G31">
        <v>54</v>
      </c>
      <c r="P31" s="50" t="s">
        <v>530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f>1751+1275</f>
        <v>3026</v>
      </c>
      <c r="G34">
        <f>914+1597</f>
        <v>2511</v>
      </c>
      <c r="P34" s="50" t="s">
        <v>530</v>
      </c>
    </row>
    <row r="35" spans="5:16">
      <c r="E35" s="1" t="s">
        <v>37</v>
      </c>
    </row>
    <row r="36" spans="5:16">
      <c r="E36" s="1" t="s">
        <v>38</v>
      </c>
      <c r="F36">
        <f>2837+628+7680</f>
        <v>11145</v>
      </c>
      <c r="G36">
        <f>2041+688</f>
        <v>2729</v>
      </c>
      <c r="P36" s="50" t="s">
        <v>530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2043</v>
      </c>
      <c r="G39" s="38">
        <v>1323</v>
      </c>
      <c r="P39" s="50" t="s">
        <v>535</v>
      </c>
    </row>
    <row r="40" spans="5:16">
      <c r="E40" s="1" t="s">
        <v>42</v>
      </c>
      <c r="F40">
        <v>9375</v>
      </c>
      <c r="G40">
        <v>7237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25589</v>
      </c>
      <c r="G43" s="7">
        <f>G32+G33+G34+G35+G36+G37+G38+G39+G40+G41+G42</f>
        <v>13800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12112</v>
      </c>
      <c r="G44" s="7">
        <f>IF(G4=$BF$1,"",G30+G31-G43)</f>
        <v>11376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>
        <v>5532</v>
      </c>
      <c r="G45">
        <v>-21</v>
      </c>
    </row>
    <row r="46" spans="5:16">
      <c r="E46" s="1" t="s">
        <v>48</v>
      </c>
      <c r="F46" s="38">
        <f>-1094-194</f>
        <v>-1288</v>
      </c>
      <c r="P46" s="50" t="s">
        <v>535</v>
      </c>
    </row>
    <row r="47" spans="5:16">
      <c r="E47" s="1" t="s">
        <v>49</v>
      </c>
    </row>
    <row r="48" spans="5:16">
      <c r="E48" s="1" t="s">
        <v>50</v>
      </c>
    </row>
    <row r="49" spans="5:17">
      <c r="E49" s="1" t="s">
        <v>51</v>
      </c>
      <c r="F49" s="38">
        <v>12130</v>
      </c>
      <c r="G49" s="38">
        <v>9762</v>
      </c>
      <c r="P49" s="50" t="s">
        <v>535</v>
      </c>
    </row>
    <row r="50" spans="5:17">
      <c r="E50" s="1" t="s">
        <v>52</v>
      </c>
    </row>
    <row r="51" spans="5:17">
      <c r="E51" s="1" t="s">
        <v>53</v>
      </c>
    </row>
    <row r="52" spans="5:17">
      <c r="E52" s="1" t="s">
        <v>54</v>
      </c>
    </row>
    <row r="53" spans="5:17">
      <c r="E53" s="1" t="s">
        <v>55</v>
      </c>
      <c r="F53" s="38">
        <v>1833</v>
      </c>
      <c r="G53" s="38">
        <v>1833</v>
      </c>
    </row>
    <row r="54" spans="5:17">
      <c r="E54" s="1" t="s">
        <v>56</v>
      </c>
      <c r="F54">
        <v>373</v>
      </c>
      <c r="G54">
        <v>206</v>
      </c>
      <c r="P54" s="50" t="s">
        <v>535</v>
      </c>
    </row>
    <row r="55" spans="5:17">
      <c r="E55" s="1" t="s">
        <v>57</v>
      </c>
    </row>
    <row r="56" spans="5:17">
      <c r="E56" s="1" t="s">
        <v>58</v>
      </c>
      <c r="F56"/>
      <c r="G56"/>
      <c r="P56" s="50" t="s">
        <v>543</v>
      </c>
    </row>
    <row r="57" spans="5:17">
      <c r="E57" s="1" t="s">
        <v>59</v>
      </c>
    </row>
    <row r="58" spans="5:17">
      <c r="E58" s="12" t="s">
        <v>60</v>
      </c>
    </row>
    <row r="59" spans="5:17">
      <c r="E59" s="6" t="s">
        <v>61</v>
      </c>
      <c r="F59" s="7">
        <f>F44+F45+F46+F47+F48-F49-F50-F51+F52-F53+F54+F55-F56+F57+F58</f>
        <v>2766</v>
      </c>
      <c r="G59" s="7">
        <f>IF(G4=$BF$1,"",G44+G45+G46+G47+G48-G49-G50-G51+G52-G53+G54+G55-G56+G57+G58)</f>
        <v>-34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  <c r="Q59" s="52"/>
    </row>
    <row r="60" spans="5:17">
      <c r="E60" s="1" t="s">
        <v>62</v>
      </c>
    </row>
    <row r="61" spans="5:17">
      <c r="E61" s="1" t="s">
        <v>63</v>
      </c>
    </row>
    <row r="62" spans="5:17">
      <c r="E62" s="1" t="s">
        <v>64</v>
      </c>
    </row>
    <row r="63" spans="5:17">
      <c r="E63" s="12"/>
    </row>
    <row r="64" spans="5:17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2766</v>
      </c>
      <c r="G67" s="7">
        <f>IF(G4=$BF$1,"",SUM(G59,-G60,-ABS(G61),-G62,-G66))</f>
        <v>-34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>
        <v>-137</v>
      </c>
      <c r="G68">
        <v>3</v>
      </c>
      <c r="P68" s="50" t="s">
        <v>535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2629</v>
      </c>
      <c r="G71" s="7">
        <f t="shared" ref="G71:O71" si="14">IF(G4=$BF$1,"",SUM(G67:G70))</f>
        <v>-31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  <c r="F82" s="38">
        <v>-379</v>
      </c>
      <c r="P82" s="50" t="s">
        <v>535</v>
      </c>
    </row>
    <row r="83" spans="5:16">
      <c r="E83" s="6" t="s">
        <v>77</v>
      </c>
      <c r="F83" s="7">
        <f>SUM(F71:F82)</f>
        <v>2250</v>
      </c>
      <c r="G83" s="7">
        <f t="shared" ref="G83:O83" si="15">IF(G4=$BF$1,"",SUM(G71:G82))</f>
        <v>-31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1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  <c r="F102">
        <v>5686</v>
      </c>
      <c r="G102">
        <v>5492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5686</v>
      </c>
      <c r="G104" s="7">
        <f t="shared" ref="G104:O104" si="18">IF(G4=$BF$1,"",G101+G102+G103)</f>
        <v>5492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>
        <v>538953</v>
      </c>
      <c r="G113">
        <v>449486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5750</v>
      </c>
      <c r="G125" s="38">
        <v>2834</v>
      </c>
      <c r="P125" s="50" t="s">
        <v>535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550389</v>
      </c>
      <c r="G128" s="7">
        <f t="shared" ref="G128:O128" si="19">IF(G4=$BF$1,"",G100+SUM(G104:G126))</f>
        <v>457812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14730</v>
      </c>
      <c r="G130">
        <v>2938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14730</v>
      </c>
      <c r="G140" s="7">
        <f t="shared" ref="G140:O140" si="20">IF(G4=$BF$1,"",G130+G131+G132+G133+G134+G135+G136+G139)</f>
        <v>2938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G144" s="38">
        <v>1528</v>
      </c>
      <c r="P144" s="50" t="s">
        <v>535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1528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0</v>
      </c>
      <c r="G160" s="7">
        <f>IF(G4=$BF$1,"",G146+G147+G148+G149+G150+G151+G152+G153+G154+G155+G156+G157+G158+G159)</f>
        <v>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14730</v>
      </c>
      <c r="G161" s="7">
        <f t="shared" ref="G161:O161" si="22">IF(G4=$BF$1,"",G140+G145+G160)</f>
        <v>4466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 s="38">
        <v>100</v>
      </c>
      <c r="G168" s="38">
        <v>10000</v>
      </c>
      <c r="P168" s="50" t="s">
        <v>535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335788</v>
      </c>
      <c r="G171" s="38">
        <v>291002</v>
      </c>
      <c r="P171" s="50" t="s">
        <v>535</v>
      </c>
    </row>
    <row r="172" spans="5:16">
      <c r="E172" s="1" t="s">
        <v>151</v>
      </c>
    </row>
    <row r="173" spans="5:16">
      <c r="E173" s="1" t="s">
        <v>152</v>
      </c>
      <c r="F173">
        <v>945</v>
      </c>
      <c r="G173">
        <v>940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 s="38">
        <v>28124</v>
      </c>
      <c r="G176" s="38">
        <v>27890</v>
      </c>
      <c r="P176" s="50" t="s">
        <v>535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9152</v>
      </c>
      <c r="G184">
        <v>7398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50" t="s">
        <v>543</v>
      </c>
    </row>
    <row r="189" spans="5:16">
      <c r="E189" s="6" t="s">
        <v>13</v>
      </c>
      <c r="F189" s="7">
        <f>SUM(F163:F188)</f>
        <v>374109</v>
      </c>
      <c r="G189" s="7">
        <f t="shared" ref="G189:O189" si="23">IF(G4=$BF$1,"",SUM(G163:G188))</f>
        <v>337230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9957</v>
      </c>
      <c r="G209">
        <v>7097</v>
      </c>
      <c r="P209" s="50" t="s">
        <v>535</v>
      </c>
    </row>
    <row r="210" spans="5:16">
      <c r="E210" s="6" t="s">
        <v>14</v>
      </c>
      <c r="F210" s="7">
        <f>SUM(F191:F209)</f>
        <v>9957</v>
      </c>
      <c r="G210" s="7">
        <f t="shared" ref="G210:O210" si="24">IF(G4=$BF$1,"",SUM(G191:G209))</f>
        <v>7097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18+202053</f>
        <v>202071</v>
      </c>
      <c r="G212">
        <f>14+129705</f>
        <v>129719</v>
      </c>
      <c r="P212" s="50" t="s">
        <v>530</v>
      </c>
    </row>
    <row r="213" spans="5:16">
      <c r="E213" s="1" t="s">
        <v>183</v>
      </c>
      <c r="F213" s="38">
        <v>1</v>
      </c>
      <c r="P213" s="50" t="s">
        <v>535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-25826</v>
      </c>
      <c r="G217" s="38">
        <v>-19802</v>
      </c>
      <c r="P217" s="50" t="s">
        <v>535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4807</v>
      </c>
      <c r="G221">
        <v>8034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181053</v>
      </c>
      <c r="G227" s="7">
        <f t="shared" ref="G227:O227" si="25">IF(G4=$BF$1,"",SUM(G212:G226))</f>
        <v>117951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2766</v>
      </c>
      <c r="G267">
        <v>-34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9375</v>
      </c>
      <c r="G271">
        <v>7237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582</v>
      </c>
      <c r="G275">
        <v>524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12488</v>
      </c>
      <c r="G278">
        <v>9732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22445</v>
      </c>
      <c r="G296" s="7">
        <f>IF(G4=$BF$1,"",G271+G272+G273+G274+G275+G276+G277+G278+G279+G280+G281+G282+G283+G284+G285+G286+G287+G288+G289+G290+G291+G292+G293+G294+G295)</f>
        <v>17493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25211</v>
      </c>
      <c r="G297" s="7">
        <f t="shared" ref="G297:O297" si="27">IF(G4=$BF$1,"",MIN(F267,F268,F269)+F296)</f>
        <v>25211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-398</v>
      </c>
      <c r="G309">
        <v>-278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1942</v>
      </c>
      <c r="G313">
        <v>1923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3383</v>
      </c>
      <c r="G317">
        <v>-1124</v>
      </c>
    </row>
    <row r="318" spans="5:15">
      <c r="E318" s="6" t="s">
        <v>278</v>
      </c>
      <c r="F318" s="7">
        <f>F299+F300+F301+F302+F303+F304+F305+F306+F307+F308+F309+F310+F311+F312+F313+F314+F315+F316+F317</f>
        <v>4927</v>
      </c>
      <c r="G318" s="7">
        <f>IF(G4=$BF$1,"",G299+G300+G301+G302+G303+G304+G305+G306+G307+G308+G309+G310+G311+G312+G313+G314+G315+G316+G317)</f>
        <v>521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30138</v>
      </c>
      <c r="G319" s="7">
        <f t="shared" ref="G319:O319" si="28">IF(G4=$BF$1,"",G297+G318)</f>
        <v>25732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30138</v>
      </c>
      <c r="G326" s="7">
        <f t="shared" ref="G326:O326" si="30">IF(G4=$BF$1,"",G325+G319)</f>
        <v>25732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-22605</v>
      </c>
      <c r="G328">
        <v>-5211</v>
      </c>
    </row>
    <row r="329" spans="5:15">
      <c r="E329" s="1" t="s">
        <v>288</v>
      </c>
      <c r="F329">
        <v>20632</v>
      </c>
      <c r="G329">
        <v>3834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0</v>
      </c>
      <c r="G332">
        <v>682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-1973</v>
      </c>
      <c r="G337" s="7">
        <f>IF(G4=$BF$1,"",SUM(G328:G336))</f>
        <v>-695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74417</v>
      </c>
      <c r="G339">
        <v>41907</v>
      </c>
    </row>
    <row r="340" spans="5:15">
      <c r="E340" s="1" t="s">
        <v>299</v>
      </c>
      <c r="F340">
        <v>68594</v>
      </c>
      <c r="G340">
        <v>108685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-23455</v>
      </c>
      <c r="G343">
        <v>-7906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-426</v>
      </c>
      <c r="G348">
        <v>-710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119130</v>
      </c>
      <c r="G352" s="7">
        <f>IF(G4=$BF$1,"",SUM(G339:G351))</f>
        <v>141976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147295</v>
      </c>
      <c r="G353" s="7">
        <f t="shared" ref="G353:O353" si="33">IF(G4=$BF$1,"",G326+G337+G352)</f>
        <v>167013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147295</v>
      </c>
      <c r="G355" s="7">
        <f t="shared" ref="G355:O355" si="34">IF(G4=$BF$1,"",G353+G354)</f>
        <v>167013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2938</v>
      </c>
      <c r="G356">
        <v>2438</v>
      </c>
    </row>
    <row r="357" spans="5:15">
      <c r="E357" s="6" t="s">
        <v>316</v>
      </c>
      <c r="F357" s="7">
        <f>F355+F356</f>
        <v>150233</v>
      </c>
      <c r="G357" s="7">
        <f t="shared" ref="G357:O357" si="35">IF(G4=$BF$1,"",G355+G356)</f>
        <v>169451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0.46035347504179602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-85.806451612903231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0.22246570245609784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0.33014419276582985</v>
      </c>
      <c r="G370" s="27">
        <f t="shared" si="42"/>
        <v>0.45283018867924529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7.1660261127919969E-2</v>
      </c>
      <c r="G371" s="28">
        <f t="shared" si="43"/>
        <v>-1.2339781864501233E-3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4.6521175186111244E-3</v>
      </c>
      <c r="G372" s="27">
        <f t="shared" si="44"/>
        <v>-6.7059215450443235E-5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1.4520609987130841E-2</v>
      </c>
      <c r="G373" s="27">
        <f t="shared" si="45"/>
        <v>-2.6282100194148419E-4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0.67961969072000761</v>
      </c>
      <c r="G376" s="30">
        <f t="shared" si="47"/>
        <v>0.74484833801305705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2.1212904508624546</v>
      </c>
      <c r="G377" s="30">
        <f t="shared" si="48"/>
        <v>2.919237649532433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0.99851607584501234</v>
      </c>
      <c r="G378" s="30">
        <f t="shared" si="49"/>
        <v>1.1653349723417332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3.9373551558503E-2</v>
      </c>
      <c r="G382" s="32">
        <f t="shared" si="51"/>
        <v>1.3243187142306437E-2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3.9373551558503E-2</v>
      </c>
      <c r="G383" s="32">
        <f t="shared" si="52"/>
        <v>8.712154909112476E-3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3.9373551558503E-2</v>
      </c>
      <c r="G384" s="32">
        <f t="shared" si="53"/>
        <v>8.712154909112476E-3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8.0559409156155018E-2</v>
      </c>
      <c r="G385" s="32">
        <f t="shared" si="54"/>
        <v>7.6304006167897287E-2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14730</v>
      </c>
      <c r="G418" s="17">
        <f>G130-G417</f>
        <v>2938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512</v>
      </c>
      <c r="B1" s="39" t="s">
        <v>513</v>
      </c>
      <c r="C1" s="39" t="s">
        <v>514</v>
      </c>
      <c r="D1" s="39" t="s">
        <v>515</v>
      </c>
      <c r="E1" s="39"/>
    </row>
    <row r="2" spans="1:5">
      <c r="A2" s="41" t="s">
        <v>531</v>
      </c>
      <c r="B2" s="42" t="s">
        <v>516</v>
      </c>
      <c r="C2" s="39">
        <v>1</v>
      </c>
      <c r="D2" s="39" t="s">
        <v>517</v>
      </c>
      <c r="E2" s="39"/>
    </row>
    <row r="3" spans="1:5">
      <c r="A3" s="41" t="s">
        <v>532</v>
      </c>
      <c r="B3" s="41" t="s">
        <v>516</v>
      </c>
      <c r="C3" s="39">
        <v>1</v>
      </c>
      <c r="D3" s="39" t="s">
        <v>517</v>
      </c>
    </row>
    <row r="4" spans="1:5">
      <c r="A4" s="42" t="s">
        <v>533</v>
      </c>
      <c r="B4" s="42" t="s">
        <v>516</v>
      </c>
      <c r="C4" s="39">
        <v>1</v>
      </c>
      <c r="D4" s="39" t="s">
        <v>517</v>
      </c>
    </row>
    <row r="5" spans="1:5">
      <c r="A5" s="41" t="s">
        <v>534</v>
      </c>
      <c r="B5" s="43" t="s">
        <v>516</v>
      </c>
      <c r="C5" s="39">
        <v>1</v>
      </c>
      <c r="D5" s="39" t="s">
        <v>517</v>
      </c>
    </row>
    <row r="6" spans="1:5">
      <c r="A6" s="43" t="s">
        <v>537</v>
      </c>
      <c r="B6" s="43" t="s">
        <v>536</v>
      </c>
      <c r="C6" s="39">
        <v>0</v>
      </c>
      <c r="D6" s="39" t="s">
        <v>517</v>
      </c>
    </row>
    <row r="7" spans="1:5">
      <c r="A7" s="41" t="s">
        <v>520</v>
      </c>
      <c r="B7" s="42" t="s">
        <v>521</v>
      </c>
      <c r="C7" s="39">
        <v>0</v>
      </c>
      <c r="D7" s="39" t="s">
        <v>517</v>
      </c>
    </row>
    <row r="8" spans="1:5">
      <c r="A8" s="41" t="s">
        <v>538</v>
      </c>
      <c r="B8" s="41" t="s">
        <v>521</v>
      </c>
      <c r="C8" s="39">
        <v>0</v>
      </c>
      <c r="D8" s="39" t="s">
        <v>517</v>
      </c>
    </row>
    <row r="9" spans="1:5">
      <c r="A9" s="44" t="s">
        <v>519</v>
      </c>
      <c r="B9" s="41" t="s">
        <v>522</v>
      </c>
      <c r="C9" s="39">
        <v>0</v>
      </c>
      <c r="D9" s="39" t="s">
        <v>517</v>
      </c>
    </row>
    <row r="10" spans="1:5">
      <c r="A10" s="44" t="s">
        <v>523</v>
      </c>
      <c r="B10" s="41" t="s">
        <v>522</v>
      </c>
      <c r="C10" s="39">
        <v>0</v>
      </c>
      <c r="D10" s="39" t="s">
        <v>517</v>
      </c>
    </row>
    <row r="11" spans="1:5">
      <c r="A11" s="44" t="s">
        <v>539</v>
      </c>
      <c r="B11" s="41" t="s">
        <v>522</v>
      </c>
      <c r="C11" s="39">
        <v>0</v>
      </c>
      <c r="D11" s="39" t="s">
        <v>517</v>
      </c>
    </row>
    <row r="12" spans="1:5">
      <c r="A12" s="44" t="s">
        <v>522</v>
      </c>
      <c r="B12" s="44" t="s">
        <v>522</v>
      </c>
      <c r="C12" s="39">
        <v>0</v>
      </c>
      <c r="D12" s="39" t="s">
        <v>517</v>
      </c>
    </row>
    <row r="13" spans="1:5">
      <c r="A13" s="44" t="s">
        <v>524</v>
      </c>
      <c r="B13" s="44" t="s">
        <v>525</v>
      </c>
      <c r="C13" s="39">
        <v>2</v>
      </c>
      <c r="D13" s="39" t="s">
        <v>517</v>
      </c>
    </row>
    <row r="14" spans="1:5">
      <c r="A14" s="45" t="s">
        <v>518</v>
      </c>
      <c r="B14" s="45" t="s">
        <v>540</v>
      </c>
      <c r="C14" s="39">
        <v>1</v>
      </c>
      <c r="D14" s="39" t="s">
        <v>517</v>
      </c>
    </row>
    <row r="15" spans="1:5">
      <c r="A15" s="47" t="s">
        <v>541</v>
      </c>
      <c r="B15" s="45" t="s">
        <v>542</v>
      </c>
      <c r="C15" s="39">
        <v>0</v>
      </c>
      <c r="D15" s="39" t="s">
        <v>517</v>
      </c>
    </row>
    <row r="16" spans="1:5">
      <c r="A16" t="s">
        <v>435</v>
      </c>
      <c r="B16" s="43" t="s">
        <v>48</v>
      </c>
      <c r="C16" s="39">
        <v>1</v>
      </c>
      <c r="D16" s="39" t="s">
        <v>517</v>
      </c>
    </row>
    <row r="17" spans="1:4">
      <c r="A17" t="s">
        <v>436</v>
      </c>
      <c r="B17" s="46" t="s">
        <v>48</v>
      </c>
      <c r="C17" s="39">
        <v>1</v>
      </c>
      <c r="D17" s="39" t="s">
        <v>517</v>
      </c>
    </row>
    <row r="18" spans="1:4">
      <c r="A18" s="47" t="s">
        <v>545</v>
      </c>
      <c r="B18" s="43" t="s">
        <v>544</v>
      </c>
      <c r="C18" s="39">
        <v>0</v>
      </c>
      <c r="D18" s="39" t="s">
        <v>517</v>
      </c>
    </row>
    <row r="19" spans="1:4">
      <c r="A19" t="s">
        <v>440</v>
      </c>
      <c r="B19" s="47" t="s">
        <v>546</v>
      </c>
      <c r="C19" s="48">
        <v>1</v>
      </c>
      <c r="D19" s="39" t="s">
        <v>517</v>
      </c>
    </row>
    <row r="20" spans="1:4">
      <c r="A20" t="s">
        <v>443</v>
      </c>
      <c r="B20" s="43" t="s">
        <v>547</v>
      </c>
      <c r="C20" s="48">
        <v>1</v>
      </c>
      <c r="D20" s="39" t="s">
        <v>517</v>
      </c>
    </row>
    <row r="21" spans="1:4">
      <c r="A21" t="s">
        <v>549</v>
      </c>
      <c r="B21" s="49" t="s">
        <v>548</v>
      </c>
      <c r="C21" s="48">
        <v>1</v>
      </c>
      <c r="D21" s="39" t="s">
        <v>517</v>
      </c>
    </row>
    <row r="22" spans="1:4">
      <c r="A22" s="47" t="s">
        <v>551</v>
      </c>
      <c r="B22" s="49" t="s">
        <v>550</v>
      </c>
      <c r="C22" s="48">
        <v>1</v>
      </c>
      <c r="D22" s="39" t="s">
        <v>517</v>
      </c>
    </row>
    <row r="23" spans="1:4">
      <c r="A23" s="43" t="s">
        <v>552</v>
      </c>
      <c r="B23" s="49" t="s">
        <v>526</v>
      </c>
      <c r="C23" s="48">
        <v>1</v>
      </c>
      <c r="D23" s="39" t="s">
        <v>517</v>
      </c>
    </row>
    <row r="24" spans="1:4">
      <c r="A24" t="s">
        <v>553</v>
      </c>
      <c r="B24" s="41" t="s">
        <v>527</v>
      </c>
      <c r="C24" s="48">
        <v>1</v>
      </c>
      <c r="D24" s="39" t="s">
        <v>517</v>
      </c>
    </row>
    <row r="25" spans="1:4">
      <c r="A25" t="s">
        <v>555</v>
      </c>
      <c r="B25" s="49" t="s">
        <v>554</v>
      </c>
      <c r="C25" s="48">
        <v>1</v>
      </c>
      <c r="D25" s="39" t="s">
        <v>517</v>
      </c>
    </row>
    <row r="26" spans="1:4">
      <c r="A26" t="s">
        <v>386</v>
      </c>
      <c r="B26" s="49" t="s">
        <v>556</v>
      </c>
      <c r="C26" s="48">
        <v>1</v>
      </c>
      <c r="D26" s="39" t="s">
        <v>517</v>
      </c>
    </row>
    <row r="27" spans="1:4">
      <c r="A27" t="s">
        <v>558</v>
      </c>
      <c r="B27" s="49" t="s">
        <v>557</v>
      </c>
      <c r="C27" s="48">
        <v>1</v>
      </c>
      <c r="D27" s="39" t="s">
        <v>517</v>
      </c>
    </row>
    <row r="28" spans="1:4">
      <c r="A28" t="s">
        <v>559</v>
      </c>
      <c r="B28" s="49" t="s">
        <v>528</v>
      </c>
      <c r="C28" s="48">
        <v>1</v>
      </c>
      <c r="D28" s="39" t="s">
        <v>517</v>
      </c>
    </row>
    <row r="29" spans="1:4">
      <c r="A29" s="49" t="s">
        <v>560</v>
      </c>
      <c r="B29" s="49" t="s">
        <v>528</v>
      </c>
      <c r="C29" s="48">
        <v>1</v>
      </c>
      <c r="D29" s="39" t="s">
        <v>517</v>
      </c>
    </row>
    <row r="30" spans="1:4">
      <c r="A30" t="s">
        <v>561</v>
      </c>
      <c r="B30" s="49" t="s">
        <v>529</v>
      </c>
      <c r="C30" s="48">
        <v>1</v>
      </c>
      <c r="D30" s="39" t="s">
        <v>517</v>
      </c>
    </row>
    <row r="31" spans="1:4">
      <c r="A31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/>
      <c r="B34" s="49"/>
      <c r="C34" s="48"/>
      <c r="D34" s="39"/>
    </row>
    <row r="35" spans="1:4">
      <c r="A35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312018</v>
      </c>
      <c r="F3">
        <v>312017</v>
      </c>
    </row>
    <row r="4" spans="1:6">
      <c r="A4" t="s">
        <v>375</v>
      </c>
    </row>
    <row r="5" spans="1:6">
      <c r="A5" t="s">
        <v>376</v>
      </c>
      <c r="B5" t="s">
        <v>103</v>
      </c>
      <c r="C5" t="s">
        <v>103</v>
      </c>
      <c r="D5" t="s">
        <v>80</v>
      </c>
      <c r="E5">
        <v>538953</v>
      </c>
      <c r="F5">
        <v>449486</v>
      </c>
    </row>
    <row r="6" spans="1:6">
      <c r="A6" t="s">
        <v>377</v>
      </c>
      <c r="B6" t="s">
        <v>378</v>
      </c>
      <c r="C6" t="s">
        <v>92</v>
      </c>
      <c r="D6" t="s">
        <v>80</v>
      </c>
      <c r="E6">
        <v>5686</v>
      </c>
      <c r="F6">
        <v>5492</v>
      </c>
    </row>
    <row r="7" spans="1:6">
      <c r="A7" t="s">
        <v>379</v>
      </c>
      <c r="B7" t="s">
        <v>117</v>
      </c>
      <c r="C7" t="s">
        <v>117</v>
      </c>
      <c r="D7" t="s">
        <v>116</v>
      </c>
      <c r="E7">
        <v>14730</v>
      </c>
      <c r="F7">
        <v>2938</v>
      </c>
    </row>
    <row r="8" spans="1:6">
      <c r="A8" t="s">
        <v>380</v>
      </c>
      <c r="B8" t="s">
        <v>126</v>
      </c>
      <c r="C8" t="s">
        <v>126</v>
      </c>
      <c r="D8" t="s">
        <v>80</v>
      </c>
      <c r="F8">
        <v>1528</v>
      </c>
    </row>
    <row r="9" spans="1:6">
      <c r="A9" t="s">
        <v>381</v>
      </c>
      <c r="B9" t="s">
        <v>139</v>
      </c>
      <c r="C9" t="s">
        <v>139</v>
      </c>
      <c r="D9" t="s">
        <v>80</v>
      </c>
      <c r="E9">
        <v>5750</v>
      </c>
      <c r="F9">
        <v>2834</v>
      </c>
    </row>
    <row r="10" spans="1:6">
      <c r="A10" t="s">
        <v>382</v>
      </c>
      <c r="D10" t="s">
        <v>80</v>
      </c>
      <c r="E10">
        <v>565119</v>
      </c>
      <c r="F10">
        <v>462278</v>
      </c>
    </row>
    <row r="11" spans="1:6">
      <c r="A11" t="s">
        <v>383</v>
      </c>
      <c r="D11" t="s">
        <v>80</v>
      </c>
    </row>
    <row r="12" spans="1:6">
      <c r="A12" t="s">
        <v>384</v>
      </c>
      <c r="B12" t="s">
        <v>145</v>
      </c>
      <c r="C12" t="s">
        <v>145</v>
      </c>
      <c r="D12" t="s">
        <v>80</v>
      </c>
    </row>
    <row r="13" spans="1:6">
      <c r="A13" t="s">
        <v>385</v>
      </c>
      <c r="D13" t="s">
        <v>80</v>
      </c>
      <c r="E13">
        <v>100</v>
      </c>
      <c r="F13">
        <v>10000</v>
      </c>
    </row>
    <row r="14" spans="1:6">
      <c r="A14" t="s">
        <v>386</v>
      </c>
      <c r="D14" t="s">
        <v>80</v>
      </c>
      <c r="E14">
        <v>335788</v>
      </c>
      <c r="F14">
        <v>291002</v>
      </c>
    </row>
    <row r="15" spans="1:6">
      <c r="A15" t="s">
        <v>387</v>
      </c>
      <c r="D15" t="s">
        <v>80</v>
      </c>
    </row>
    <row r="16" spans="1:6">
      <c r="A16" t="s">
        <v>388</v>
      </c>
      <c r="D16" t="s">
        <v>80</v>
      </c>
      <c r="E16">
        <v>28124</v>
      </c>
      <c r="F16">
        <v>27890</v>
      </c>
    </row>
    <row r="17" spans="1:6">
      <c r="A17" t="s">
        <v>389</v>
      </c>
      <c r="B17" t="s">
        <v>390</v>
      </c>
      <c r="C17" t="s">
        <v>161</v>
      </c>
      <c r="D17" t="s">
        <v>141</v>
      </c>
      <c r="E17">
        <v>9152</v>
      </c>
      <c r="F17">
        <v>7398</v>
      </c>
    </row>
    <row r="18" spans="1:6">
      <c r="A18" t="s">
        <v>391</v>
      </c>
      <c r="B18" t="s">
        <v>152</v>
      </c>
      <c r="C18" t="s">
        <v>152</v>
      </c>
      <c r="D18" t="s">
        <v>141</v>
      </c>
      <c r="E18">
        <v>945</v>
      </c>
      <c r="F18">
        <v>940</v>
      </c>
    </row>
    <row r="19" spans="1:6">
      <c r="A19" t="s">
        <v>392</v>
      </c>
      <c r="B19" t="s">
        <v>164</v>
      </c>
      <c r="C19" t="s">
        <v>164</v>
      </c>
      <c r="D19" t="s">
        <v>141</v>
      </c>
      <c r="E19">
        <v>9957</v>
      </c>
      <c r="F19">
        <v>7097</v>
      </c>
    </row>
    <row r="20" spans="1:6">
      <c r="A20" t="s">
        <v>393</v>
      </c>
      <c r="B20" t="s">
        <v>164</v>
      </c>
      <c r="C20" t="s">
        <v>164</v>
      </c>
      <c r="D20" t="s">
        <v>141</v>
      </c>
      <c r="E20">
        <v>384066</v>
      </c>
      <c r="F20">
        <v>344327</v>
      </c>
    </row>
    <row r="21" spans="1:6">
      <c r="A21" t="s">
        <v>394</v>
      </c>
      <c r="B21" t="s">
        <v>180</v>
      </c>
      <c r="C21" t="s">
        <v>180</v>
      </c>
      <c r="D21" t="s">
        <v>165</v>
      </c>
    </row>
    <row r="22" spans="1:6">
      <c r="A22" t="s">
        <v>395</v>
      </c>
      <c r="B22" t="s">
        <v>181</v>
      </c>
      <c r="C22" t="s">
        <v>181</v>
      </c>
      <c r="D22" t="s">
        <v>181</v>
      </c>
    </row>
    <row r="23" spans="1:6">
      <c r="A23" t="s">
        <v>396</v>
      </c>
      <c r="B23" t="s">
        <v>181</v>
      </c>
      <c r="C23" t="s">
        <v>181</v>
      </c>
      <c r="D23" t="s">
        <v>181</v>
      </c>
    </row>
    <row r="24" spans="1:6">
      <c r="A24" t="s">
        <v>397</v>
      </c>
      <c r="D24" t="s">
        <v>181</v>
      </c>
    </row>
    <row r="25" spans="1:6">
      <c r="A25" t="s">
        <v>398</v>
      </c>
      <c r="D25" t="s">
        <v>181</v>
      </c>
    </row>
    <row r="26" spans="1:6">
      <c r="A26" t="s">
        <v>399</v>
      </c>
      <c r="D26" t="s">
        <v>181</v>
      </c>
      <c r="E26">
        <v>1</v>
      </c>
    </row>
    <row r="27" spans="1:6">
      <c r="A27" t="s">
        <v>400</v>
      </c>
      <c r="B27" t="s">
        <v>182</v>
      </c>
      <c r="C27" t="s">
        <v>182</v>
      </c>
      <c r="D27" t="s">
        <v>181</v>
      </c>
    </row>
    <row r="28" spans="1:6">
      <c r="A28" t="s">
        <v>401</v>
      </c>
      <c r="D28" t="s">
        <v>181</v>
      </c>
    </row>
    <row r="29" spans="1:6">
      <c r="A29" t="s">
        <v>402</v>
      </c>
      <c r="D29" t="s">
        <v>181</v>
      </c>
      <c r="E29">
        <v>18</v>
      </c>
      <c r="F29">
        <v>14</v>
      </c>
    </row>
    <row r="30" spans="1:6">
      <c r="A30" t="s">
        <v>403</v>
      </c>
      <c r="B30" t="s">
        <v>182</v>
      </c>
      <c r="C30" t="s">
        <v>182</v>
      </c>
      <c r="D30" t="s">
        <v>181</v>
      </c>
      <c r="E30">
        <v>202053</v>
      </c>
      <c r="F30">
        <v>129705</v>
      </c>
    </row>
    <row r="31" spans="1:6">
      <c r="A31" t="s">
        <v>404</v>
      </c>
      <c r="D31" t="s">
        <v>181</v>
      </c>
      <c r="E31">
        <v>-25826</v>
      </c>
      <c r="F31">
        <v>-19802</v>
      </c>
    </row>
    <row r="32" spans="1:6">
      <c r="A32" t="s">
        <v>405</v>
      </c>
      <c r="B32" t="s">
        <v>195</v>
      </c>
      <c r="C32" t="s">
        <v>195</v>
      </c>
      <c r="D32" t="s">
        <v>181</v>
      </c>
      <c r="E32">
        <v>176246</v>
      </c>
      <c r="F32">
        <v>109917</v>
      </c>
    </row>
    <row r="33" spans="1:6">
      <c r="A33" t="s">
        <v>406</v>
      </c>
      <c r="B33" t="s">
        <v>67</v>
      </c>
      <c r="C33" t="s">
        <v>67</v>
      </c>
      <c r="D33" t="s">
        <v>181</v>
      </c>
      <c r="E33">
        <v>4807</v>
      </c>
      <c r="F33">
        <v>8034</v>
      </c>
    </row>
    <row r="34" spans="1:6">
      <c r="A34" t="s">
        <v>407</v>
      </c>
      <c r="B34" t="s">
        <v>195</v>
      </c>
      <c r="C34" t="s">
        <v>195</v>
      </c>
      <c r="D34" t="s">
        <v>181</v>
      </c>
      <c r="E34">
        <v>181053</v>
      </c>
      <c r="F34">
        <v>117951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408</v>
      </c>
      <c r="B2" t="s">
        <v>409</v>
      </c>
      <c r="C2" t="s">
        <v>26</v>
      </c>
      <c r="D2" t="s">
        <v>409</v>
      </c>
    </row>
    <row r="3" spans="1:6">
      <c r="A3" t="s">
        <v>410</v>
      </c>
      <c r="B3" t="s">
        <v>411</v>
      </c>
      <c r="C3" t="s">
        <v>26</v>
      </c>
      <c r="D3" t="s">
        <v>409</v>
      </c>
    </row>
    <row r="4" spans="1:6">
      <c r="A4" t="s">
        <v>412</v>
      </c>
      <c r="D4" t="s">
        <v>409</v>
      </c>
      <c r="E4">
        <v>28112</v>
      </c>
      <c r="F4">
        <v>24807</v>
      </c>
    </row>
    <row r="5" spans="1:6">
      <c r="A5" t="s">
        <v>413</v>
      </c>
      <c r="D5" t="s">
        <v>409</v>
      </c>
      <c r="E5">
        <v>1210</v>
      </c>
      <c r="F5">
        <v>304</v>
      </c>
    </row>
    <row r="6" spans="1:6">
      <c r="A6" t="s">
        <v>414</v>
      </c>
      <c r="D6" t="s">
        <v>409</v>
      </c>
      <c r="E6">
        <v>29322</v>
      </c>
      <c r="F6">
        <v>25111</v>
      </c>
    </row>
    <row r="7" spans="1:6">
      <c r="A7" t="s">
        <v>415</v>
      </c>
      <c r="D7" t="s">
        <v>409</v>
      </c>
      <c r="E7">
        <v>40</v>
      </c>
      <c r="F7">
        <v>11</v>
      </c>
    </row>
    <row r="8" spans="1:6">
      <c r="A8" t="s">
        <v>416</v>
      </c>
      <c r="B8" t="s">
        <v>409</v>
      </c>
      <c r="C8" t="s">
        <v>26</v>
      </c>
      <c r="D8" t="s">
        <v>409</v>
      </c>
      <c r="E8">
        <v>7325</v>
      </c>
    </row>
    <row r="9" spans="1:6">
      <c r="A9" t="s">
        <v>417</v>
      </c>
      <c r="B9" t="s">
        <v>409</v>
      </c>
      <c r="C9" t="s">
        <v>26</v>
      </c>
      <c r="D9" t="s">
        <v>409</v>
      </c>
      <c r="E9">
        <v>36687</v>
      </c>
      <c r="F9">
        <v>25122</v>
      </c>
    </row>
    <row r="10" spans="1:6">
      <c r="A10" t="s">
        <v>418</v>
      </c>
      <c r="B10" t="s">
        <v>58</v>
      </c>
      <c r="C10" t="s">
        <v>58</v>
      </c>
      <c r="D10" t="s">
        <v>409</v>
      </c>
    </row>
    <row r="11" spans="1:6">
      <c r="A11" t="s">
        <v>419</v>
      </c>
      <c r="B11" t="s">
        <v>42</v>
      </c>
      <c r="C11" t="s">
        <v>42</v>
      </c>
      <c r="D11" t="s">
        <v>409</v>
      </c>
      <c r="E11">
        <v>9375</v>
      </c>
      <c r="F11">
        <v>7237</v>
      </c>
    </row>
    <row r="12" spans="1:6">
      <c r="A12" t="s">
        <v>420</v>
      </c>
      <c r="B12" t="s">
        <v>38</v>
      </c>
      <c r="C12" t="s">
        <v>38</v>
      </c>
      <c r="D12" t="s">
        <v>409</v>
      </c>
      <c r="E12">
        <v>2043</v>
      </c>
      <c r="F12">
        <v>1323</v>
      </c>
    </row>
    <row r="13" spans="1:6">
      <c r="A13" t="s">
        <v>421</v>
      </c>
      <c r="D13" t="s">
        <v>409</v>
      </c>
      <c r="E13">
        <v>2837</v>
      </c>
      <c r="F13">
        <v>2041</v>
      </c>
    </row>
    <row r="14" spans="1:6">
      <c r="A14" t="s">
        <v>422</v>
      </c>
      <c r="D14" t="s">
        <v>409</v>
      </c>
      <c r="F14">
        <v>688</v>
      </c>
    </row>
    <row r="15" spans="1:6">
      <c r="A15" t="s">
        <v>423</v>
      </c>
      <c r="D15" t="s">
        <v>409</v>
      </c>
      <c r="E15">
        <v>628</v>
      </c>
    </row>
    <row r="16" spans="1:6">
      <c r="A16" t="s">
        <v>424</v>
      </c>
      <c r="B16" t="s">
        <v>36</v>
      </c>
      <c r="C16" t="s">
        <v>36</v>
      </c>
      <c r="D16" t="s">
        <v>409</v>
      </c>
      <c r="E16">
        <v>-1275</v>
      </c>
      <c r="F16">
        <v>-914</v>
      </c>
    </row>
    <row r="17" spans="1:6">
      <c r="A17" t="s">
        <v>425</v>
      </c>
      <c r="B17" t="s">
        <v>36</v>
      </c>
      <c r="C17" t="s">
        <v>36</v>
      </c>
      <c r="D17" t="s">
        <v>409</v>
      </c>
      <c r="E17">
        <v>1751</v>
      </c>
      <c r="F17">
        <v>1597</v>
      </c>
    </row>
    <row r="18" spans="1:6">
      <c r="A18" t="s">
        <v>426</v>
      </c>
      <c r="B18" t="s">
        <v>38</v>
      </c>
      <c r="C18" t="s">
        <v>38</v>
      </c>
      <c r="D18" t="s">
        <v>409</v>
      </c>
      <c r="E18">
        <v>7680</v>
      </c>
    </row>
    <row r="19" spans="1:6">
      <c r="A19" t="s">
        <v>427</v>
      </c>
      <c r="B19" t="s">
        <v>45</v>
      </c>
      <c r="C19" t="s">
        <v>45</v>
      </c>
      <c r="D19" t="s">
        <v>409</v>
      </c>
      <c r="E19">
        <v>25589</v>
      </c>
      <c r="F19">
        <v>13800</v>
      </c>
    </row>
    <row r="20" spans="1:6">
      <c r="A20" t="s">
        <v>428</v>
      </c>
      <c r="D20" t="s">
        <v>409</v>
      </c>
      <c r="E20">
        <v>-1014</v>
      </c>
      <c r="F20">
        <v>-54</v>
      </c>
    </row>
    <row r="21" spans="1:6">
      <c r="A21" t="s">
        <v>429</v>
      </c>
      <c r="B21" t="s">
        <v>45</v>
      </c>
      <c r="C21" t="s">
        <v>45</v>
      </c>
      <c r="D21" t="s">
        <v>409</v>
      </c>
      <c r="E21">
        <v>24575</v>
      </c>
      <c r="F21">
        <v>13746</v>
      </c>
    </row>
    <row r="22" spans="1:6">
      <c r="A22" t="s">
        <v>430</v>
      </c>
      <c r="B22" t="s">
        <v>56</v>
      </c>
      <c r="C22" t="s">
        <v>56</v>
      </c>
      <c r="D22" t="s">
        <v>409</v>
      </c>
    </row>
    <row r="23" spans="1:6">
      <c r="A23" t="s">
        <v>431</v>
      </c>
      <c r="B23" t="s">
        <v>409</v>
      </c>
      <c r="C23" t="s">
        <v>26</v>
      </c>
      <c r="D23" t="s">
        <v>409</v>
      </c>
      <c r="E23">
        <v>373</v>
      </c>
      <c r="F23">
        <v>206</v>
      </c>
    </row>
    <row r="24" spans="1:6">
      <c r="A24" t="s">
        <v>432</v>
      </c>
      <c r="D24" t="s">
        <v>409</v>
      </c>
      <c r="E24">
        <v>-12130</v>
      </c>
      <c r="F24">
        <v>-9762</v>
      </c>
    </row>
    <row r="25" spans="1:6">
      <c r="A25" t="s">
        <v>433</v>
      </c>
      <c r="D25" t="s">
        <v>409</v>
      </c>
      <c r="E25">
        <v>-1833</v>
      </c>
      <c r="F25">
        <v>-1833</v>
      </c>
    </row>
    <row r="26" spans="1:6">
      <c r="A26" t="s">
        <v>434</v>
      </c>
      <c r="B26" t="s">
        <v>47</v>
      </c>
      <c r="C26" t="s">
        <v>47</v>
      </c>
      <c r="D26" t="s">
        <v>409</v>
      </c>
      <c r="E26">
        <v>5532</v>
      </c>
      <c r="F26">
        <v>-21</v>
      </c>
    </row>
    <row r="27" spans="1:6">
      <c r="A27" t="s">
        <v>435</v>
      </c>
      <c r="D27" t="s">
        <v>409</v>
      </c>
      <c r="E27">
        <v>-194</v>
      </c>
    </row>
    <row r="28" spans="1:6">
      <c r="A28" t="s">
        <v>436</v>
      </c>
      <c r="D28" t="s">
        <v>409</v>
      </c>
      <c r="E28">
        <v>-1094</v>
      </c>
    </row>
    <row r="29" spans="1:6">
      <c r="A29" t="s">
        <v>437</v>
      </c>
      <c r="B29" t="s">
        <v>438</v>
      </c>
      <c r="C29" t="s">
        <v>33</v>
      </c>
      <c r="D29" t="s">
        <v>409</v>
      </c>
      <c r="E29">
        <v>-9346</v>
      </c>
      <c r="F29">
        <v>-11410</v>
      </c>
    </row>
    <row r="30" spans="1:6">
      <c r="A30" t="s">
        <v>439</v>
      </c>
      <c r="B30" t="s">
        <v>70</v>
      </c>
      <c r="C30" t="s">
        <v>70</v>
      </c>
      <c r="D30" t="s">
        <v>409</v>
      </c>
      <c r="E30">
        <v>2766</v>
      </c>
      <c r="F30">
        <v>-34</v>
      </c>
    </row>
    <row r="31" spans="1:6">
      <c r="A31" t="s">
        <v>440</v>
      </c>
      <c r="B31" t="s">
        <v>441</v>
      </c>
      <c r="C31" t="s">
        <v>67</v>
      </c>
      <c r="D31" t="s">
        <v>409</v>
      </c>
      <c r="E31">
        <v>-137</v>
      </c>
      <c r="F31">
        <v>3</v>
      </c>
    </row>
    <row r="32" spans="1:6">
      <c r="A32" t="s">
        <v>442</v>
      </c>
      <c r="B32" t="s">
        <v>67</v>
      </c>
      <c r="C32" t="s">
        <v>67</v>
      </c>
      <c r="D32" t="s">
        <v>409</v>
      </c>
      <c r="E32">
        <v>2629</v>
      </c>
      <c r="F32">
        <v>-31</v>
      </c>
    </row>
    <row r="33" spans="1:6">
      <c r="A33" t="s">
        <v>443</v>
      </c>
      <c r="D33" t="s">
        <v>409</v>
      </c>
      <c r="E33">
        <v>-379</v>
      </c>
    </row>
    <row r="34" spans="1:6">
      <c r="A34" t="s">
        <v>444</v>
      </c>
      <c r="B34" t="s">
        <v>441</v>
      </c>
      <c r="C34" t="s">
        <v>67</v>
      </c>
      <c r="D34" t="s">
        <v>409</v>
      </c>
      <c r="E34">
        <v>2250</v>
      </c>
      <c r="F34">
        <v>-31</v>
      </c>
    </row>
    <row r="35" spans="1:6">
      <c r="A35" t="s">
        <v>445</v>
      </c>
      <c r="D35" t="s">
        <v>409</v>
      </c>
    </row>
    <row r="36" spans="1:6">
      <c r="A36" t="s">
        <v>446</v>
      </c>
      <c r="D36" t="s">
        <v>409</v>
      </c>
      <c r="E36">
        <v>15</v>
      </c>
    </row>
    <row r="37" spans="1:6">
      <c r="A37" t="s">
        <v>447</v>
      </c>
      <c r="D37" t="s">
        <v>409</v>
      </c>
    </row>
    <row r="38" spans="1:6">
      <c r="A38" t="s">
        <v>446</v>
      </c>
      <c r="D38" t="s">
        <v>409</v>
      </c>
      <c r="E38">
        <v>15503341</v>
      </c>
      <c r="F38">
        <v>12055791</v>
      </c>
    </row>
    <row r="39" spans="1:6">
      <c r="D39" t="s">
        <v>409</v>
      </c>
    </row>
    <row r="40" spans="1:6">
      <c r="D40" t="s">
        <v>409</v>
      </c>
    </row>
    <row r="41" spans="1:6">
      <c r="D41" t="s">
        <v>409</v>
      </c>
    </row>
    <row r="42" spans="1:6">
      <c r="A42" t="s">
        <v>448</v>
      </c>
      <c r="D42" t="s">
        <v>409</v>
      </c>
      <c r="E42">
        <v>0</v>
      </c>
      <c r="F42">
        <v>10024875</v>
      </c>
    </row>
    <row r="43" spans="1:6">
      <c r="A43" t="s">
        <v>449</v>
      </c>
      <c r="D43" t="s">
        <v>409</v>
      </c>
      <c r="E43">
        <v>0</v>
      </c>
      <c r="F43">
        <v>0</v>
      </c>
    </row>
    <row r="44" spans="1:6">
      <c r="A44" t="s">
        <v>450</v>
      </c>
      <c r="D44" t="s">
        <v>409</v>
      </c>
      <c r="E44">
        <v>0</v>
      </c>
      <c r="F44">
        <v>246875</v>
      </c>
    </row>
    <row r="45" spans="1:6">
      <c r="A45" t="s">
        <v>451</v>
      </c>
      <c r="D45" t="s">
        <v>409</v>
      </c>
      <c r="E45">
        <v>0</v>
      </c>
      <c r="F45">
        <v>3519824</v>
      </c>
    </row>
    <row r="46" spans="1:6">
      <c r="A46" t="s">
        <v>452</v>
      </c>
      <c r="B46" t="s">
        <v>66</v>
      </c>
      <c r="C46" t="s">
        <v>66</v>
      </c>
      <c r="D46" t="s">
        <v>409</v>
      </c>
      <c r="E46">
        <v>0</v>
      </c>
      <c r="F46">
        <v>0</v>
      </c>
    </row>
    <row r="47" spans="1:6">
      <c r="A47" t="s">
        <v>453</v>
      </c>
      <c r="D47" t="s">
        <v>409</v>
      </c>
      <c r="E47">
        <v>0</v>
      </c>
      <c r="F47">
        <v>0</v>
      </c>
    </row>
    <row r="48" spans="1:6">
      <c r="A48" t="s">
        <v>454</v>
      </c>
      <c r="D48" t="s">
        <v>409</v>
      </c>
      <c r="E48">
        <v>0</v>
      </c>
      <c r="F48">
        <v>0</v>
      </c>
    </row>
    <row r="49" spans="1:6">
      <c r="A49" t="s">
        <v>455</v>
      </c>
      <c r="D49" t="s">
        <v>409</v>
      </c>
      <c r="E49">
        <v>0</v>
      </c>
      <c r="F49">
        <v>13791574</v>
      </c>
    </row>
    <row r="50" spans="1:6">
      <c r="A50" t="s">
        <v>450</v>
      </c>
      <c r="D50" t="s">
        <v>409</v>
      </c>
      <c r="E50">
        <v>0</v>
      </c>
      <c r="F50">
        <v>397811</v>
      </c>
    </row>
    <row r="51" spans="1:6">
      <c r="A51" t="s">
        <v>456</v>
      </c>
      <c r="B51" t="s">
        <v>58</v>
      </c>
      <c r="C51" t="s">
        <v>58</v>
      </c>
      <c r="D51" t="s">
        <v>409</v>
      </c>
      <c r="E51">
        <v>1144393</v>
      </c>
      <c r="F51">
        <v>0</v>
      </c>
    </row>
    <row r="52" spans="1:6">
      <c r="A52" t="s">
        <v>451</v>
      </c>
      <c r="D52" t="s">
        <v>409</v>
      </c>
      <c r="E52">
        <v>0</v>
      </c>
      <c r="F52">
        <v>3701955</v>
      </c>
    </row>
    <row r="53" spans="1:6">
      <c r="A53" t="s">
        <v>457</v>
      </c>
      <c r="B53" t="s">
        <v>70</v>
      </c>
      <c r="C53" t="s">
        <v>70</v>
      </c>
      <c r="D53" t="s">
        <v>409</v>
      </c>
      <c r="E53">
        <v>0</v>
      </c>
      <c r="F53">
        <v>0</v>
      </c>
    </row>
    <row r="54" spans="1:6">
      <c r="A54" t="s">
        <v>458</v>
      </c>
      <c r="B54" t="s">
        <v>67</v>
      </c>
      <c r="C54" t="s">
        <v>67</v>
      </c>
      <c r="D54" t="s">
        <v>409</v>
      </c>
      <c r="E54">
        <v>0</v>
      </c>
      <c r="F54">
        <v>0</v>
      </c>
    </row>
    <row r="55" spans="1:6">
      <c r="A55" t="s">
        <v>453</v>
      </c>
      <c r="D55" t="s">
        <v>409</v>
      </c>
      <c r="E55">
        <v>0</v>
      </c>
      <c r="F55">
        <v>0</v>
      </c>
    </row>
    <row r="56" spans="1:6">
      <c r="A56" t="s">
        <v>454</v>
      </c>
      <c r="B56" t="s">
        <v>459</v>
      </c>
      <c r="C56" t="s">
        <v>67</v>
      </c>
      <c r="D56" t="s">
        <v>409</v>
      </c>
      <c r="E56">
        <v>0</v>
      </c>
      <c r="F5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2.75"/>
  <cols>
    <col min="1" max="4" width="25.7109375" customWidth="1"/>
  </cols>
  <sheetData>
    <row r="1" spans="1:6">
      <c r="A1" t="s">
        <v>460</v>
      </c>
    </row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461</v>
      </c>
      <c r="B4" t="s">
        <v>231</v>
      </c>
      <c r="C4" t="s">
        <v>231</v>
      </c>
      <c r="D4" t="s">
        <v>462</v>
      </c>
    </row>
    <row r="5" spans="1:6">
      <c r="A5" t="s">
        <v>463</v>
      </c>
      <c r="B5" t="s">
        <v>232</v>
      </c>
      <c r="C5" t="s">
        <v>232</v>
      </c>
      <c r="D5" t="s">
        <v>462</v>
      </c>
      <c r="E5">
        <v>2766</v>
      </c>
      <c r="F5">
        <v>-34</v>
      </c>
    </row>
    <row r="6" spans="1:6">
      <c r="A6" t="s">
        <v>464</v>
      </c>
      <c r="D6" t="s">
        <v>462</v>
      </c>
    </row>
    <row r="7" spans="1:6">
      <c r="A7" t="s">
        <v>419</v>
      </c>
      <c r="B7" t="s">
        <v>236</v>
      </c>
      <c r="C7" t="s">
        <v>236</v>
      </c>
      <c r="D7" t="s">
        <v>462</v>
      </c>
      <c r="E7">
        <v>9375</v>
      </c>
      <c r="F7">
        <v>7237</v>
      </c>
    </row>
    <row r="8" spans="1:6">
      <c r="A8" t="s">
        <v>465</v>
      </c>
      <c r="B8" t="s">
        <v>240</v>
      </c>
      <c r="C8" t="s">
        <v>240</v>
      </c>
      <c r="D8" t="s">
        <v>462</v>
      </c>
      <c r="E8">
        <v>582</v>
      </c>
      <c r="F8">
        <v>524</v>
      </c>
    </row>
    <row r="9" spans="1:6">
      <c r="A9" t="s">
        <v>466</v>
      </c>
      <c r="B9" t="s">
        <v>269</v>
      </c>
      <c r="C9" t="s">
        <v>269</v>
      </c>
      <c r="D9" t="s">
        <v>462</v>
      </c>
      <c r="E9">
        <v>-398</v>
      </c>
      <c r="F9">
        <v>-278</v>
      </c>
    </row>
    <row r="10" spans="1:6">
      <c r="A10" t="s">
        <v>467</v>
      </c>
      <c r="B10" t="s">
        <v>243</v>
      </c>
      <c r="C10" t="s">
        <v>243</v>
      </c>
      <c r="D10" t="s">
        <v>462</v>
      </c>
      <c r="E10">
        <v>153</v>
      </c>
      <c r="F10">
        <v>150</v>
      </c>
    </row>
    <row r="11" spans="1:6">
      <c r="A11" t="s">
        <v>468</v>
      </c>
      <c r="D11" t="s">
        <v>462</v>
      </c>
      <c r="E11">
        <v>-5532</v>
      </c>
      <c r="F11">
        <v>21</v>
      </c>
    </row>
    <row r="12" spans="1:6">
      <c r="A12" t="s">
        <v>435</v>
      </c>
      <c r="D12" t="s">
        <v>462</v>
      </c>
      <c r="E12">
        <v>194</v>
      </c>
    </row>
    <row r="13" spans="1:6">
      <c r="A13" t="s">
        <v>469</v>
      </c>
      <c r="D13" t="s">
        <v>462</v>
      </c>
      <c r="E13">
        <v>1094</v>
      </c>
    </row>
    <row r="14" spans="1:6">
      <c r="A14" t="s">
        <v>470</v>
      </c>
      <c r="B14" t="s">
        <v>251</v>
      </c>
      <c r="C14" t="s">
        <v>251</v>
      </c>
      <c r="D14" t="s">
        <v>462</v>
      </c>
    </row>
    <row r="15" spans="1:6">
      <c r="A15" t="s">
        <v>471</v>
      </c>
      <c r="D15" t="s">
        <v>462</v>
      </c>
      <c r="E15">
        <v>-3151</v>
      </c>
      <c r="F15">
        <v>-1904</v>
      </c>
    </row>
    <row r="16" spans="1:6">
      <c r="A16" t="s">
        <v>472</v>
      </c>
      <c r="B16" t="s">
        <v>273</v>
      </c>
      <c r="C16" t="s">
        <v>273</v>
      </c>
      <c r="D16" t="s">
        <v>462</v>
      </c>
      <c r="E16">
        <v>1942</v>
      </c>
      <c r="F16">
        <v>1923</v>
      </c>
    </row>
    <row r="17" spans="1:6">
      <c r="A17" t="s">
        <v>392</v>
      </c>
      <c r="B17" t="s">
        <v>277</v>
      </c>
      <c r="C17" t="s">
        <v>277</v>
      </c>
      <c r="D17" t="s">
        <v>462</v>
      </c>
      <c r="E17">
        <v>3383</v>
      </c>
      <c r="F17">
        <v>-1124</v>
      </c>
    </row>
    <row r="18" spans="1:6">
      <c r="A18" t="s">
        <v>473</v>
      </c>
      <c r="B18" t="s">
        <v>285</v>
      </c>
      <c r="C18" t="s">
        <v>285</v>
      </c>
      <c r="D18" t="s">
        <v>462</v>
      </c>
      <c r="E18">
        <v>10408</v>
      </c>
      <c r="F18">
        <v>6515</v>
      </c>
    </row>
    <row r="19" spans="1:6">
      <c r="A19" t="s">
        <v>474</v>
      </c>
      <c r="B19" t="s">
        <v>231</v>
      </c>
      <c r="C19" t="s">
        <v>231</v>
      </c>
      <c r="D19" t="s">
        <v>475</v>
      </c>
    </row>
    <row r="20" spans="1:6">
      <c r="A20" t="s">
        <v>476</v>
      </c>
      <c r="D20" t="s">
        <v>475</v>
      </c>
      <c r="E20">
        <v>-71436</v>
      </c>
      <c r="F20">
        <v>-127835</v>
      </c>
    </row>
    <row r="21" spans="1:6">
      <c r="A21" t="s">
        <v>477</v>
      </c>
      <c r="B21" t="s">
        <v>287</v>
      </c>
      <c r="C21" t="s">
        <v>287</v>
      </c>
      <c r="D21" t="s">
        <v>475</v>
      </c>
      <c r="E21">
        <v>-22605</v>
      </c>
      <c r="F21">
        <v>-5211</v>
      </c>
    </row>
    <row r="22" spans="1:6">
      <c r="A22" t="s">
        <v>478</v>
      </c>
      <c r="B22" t="s">
        <v>288</v>
      </c>
      <c r="C22" t="s">
        <v>288</v>
      </c>
      <c r="D22" t="s">
        <v>475</v>
      </c>
      <c r="E22">
        <v>132</v>
      </c>
      <c r="F22">
        <v>3834</v>
      </c>
    </row>
    <row r="23" spans="1:6">
      <c r="A23" t="s">
        <v>479</v>
      </c>
      <c r="B23" t="s">
        <v>291</v>
      </c>
      <c r="C23" t="s">
        <v>291</v>
      </c>
      <c r="D23" t="s">
        <v>475</v>
      </c>
      <c r="F23">
        <v>682</v>
      </c>
    </row>
    <row r="24" spans="1:6">
      <c r="A24" t="s">
        <v>480</v>
      </c>
      <c r="D24" t="s">
        <v>475</v>
      </c>
      <c r="E24">
        <v>100</v>
      </c>
      <c r="F24">
        <v>-1115</v>
      </c>
    </row>
    <row r="25" spans="1:6">
      <c r="A25" t="s">
        <v>481</v>
      </c>
      <c r="B25" t="s">
        <v>296</v>
      </c>
      <c r="C25" t="s">
        <v>296</v>
      </c>
      <c r="D25" t="s">
        <v>475</v>
      </c>
      <c r="E25">
        <v>-93809</v>
      </c>
      <c r="F25">
        <v>-129645</v>
      </c>
    </row>
    <row r="26" spans="1:6">
      <c r="A26" t="s">
        <v>482</v>
      </c>
      <c r="B26" t="s">
        <v>297</v>
      </c>
      <c r="C26" t="s">
        <v>297</v>
      </c>
      <c r="D26" t="s">
        <v>483</v>
      </c>
    </row>
    <row r="27" spans="1:6">
      <c r="A27" t="s">
        <v>484</v>
      </c>
      <c r="B27" t="s">
        <v>298</v>
      </c>
      <c r="C27" t="s">
        <v>298</v>
      </c>
      <c r="D27" t="s">
        <v>483</v>
      </c>
      <c r="E27">
        <v>74417</v>
      </c>
      <c r="F27">
        <v>41907</v>
      </c>
    </row>
    <row r="28" spans="1:6">
      <c r="A28" t="s">
        <v>485</v>
      </c>
      <c r="D28" t="s">
        <v>475</v>
      </c>
      <c r="E28">
        <v>-4186</v>
      </c>
      <c r="F28">
        <v>-1977</v>
      </c>
    </row>
    <row r="29" spans="1:6">
      <c r="A29" t="s">
        <v>486</v>
      </c>
      <c r="D29" t="s">
        <v>475</v>
      </c>
      <c r="E29">
        <v>-523</v>
      </c>
      <c r="F29">
        <v>-2569</v>
      </c>
    </row>
    <row r="30" spans="1:6">
      <c r="A30" t="s">
        <v>487</v>
      </c>
      <c r="B30" t="s">
        <v>299</v>
      </c>
      <c r="C30" t="s">
        <v>299</v>
      </c>
      <c r="D30" t="s">
        <v>483</v>
      </c>
      <c r="E30">
        <v>68594</v>
      </c>
      <c r="F30">
        <v>108685</v>
      </c>
    </row>
    <row r="31" spans="1:6">
      <c r="A31" t="s">
        <v>488</v>
      </c>
      <c r="B31" t="s">
        <v>302</v>
      </c>
      <c r="C31" t="s">
        <v>302</v>
      </c>
      <c r="D31" t="s">
        <v>483</v>
      </c>
      <c r="E31">
        <v>-23455</v>
      </c>
      <c r="F31">
        <v>-7906</v>
      </c>
    </row>
    <row r="32" spans="1:6">
      <c r="A32" t="s">
        <v>489</v>
      </c>
      <c r="D32" t="s">
        <v>475</v>
      </c>
      <c r="E32">
        <v>29900</v>
      </c>
      <c r="F32">
        <v>58400</v>
      </c>
    </row>
    <row r="33" spans="1:6">
      <c r="A33" t="s">
        <v>490</v>
      </c>
      <c r="D33" t="s">
        <v>475</v>
      </c>
      <c r="E33">
        <v>-39800</v>
      </c>
      <c r="F33">
        <v>-64950</v>
      </c>
    </row>
    <row r="34" spans="1:6">
      <c r="A34" t="s">
        <v>491</v>
      </c>
      <c r="D34" t="s">
        <v>475</v>
      </c>
      <c r="E34">
        <v>-675</v>
      </c>
      <c r="F34">
        <v>-881</v>
      </c>
    </row>
    <row r="35" spans="1:6">
      <c r="A35" t="s">
        <v>492</v>
      </c>
      <c r="D35" t="s">
        <v>475</v>
      </c>
      <c r="E35">
        <v>-379</v>
      </c>
    </row>
    <row r="36" spans="1:6">
      <c r="A36" t="s">
        <v>493</v>
      </c>
      <c r="D36" t="s">
        <v>475</v>
      </c>
      <c r="E36">
        <v>-8274</v>
      </c>
      <c r="F36">
        <v>-6369</v>
      </c>
    </row>
    <row r="37" spans="1:6">
      <c r="A37" t="s">
        <v>494</v>
      </c>
      <c r="B37" t="s">
        <v>495</v>
      </c>
      <c r="C37" t="s">
        <v>307</v>
      </c>
      <c r="D37" t="s">
        <v>483</v>
      </c>
      <c r="E37">
        <v>-426</v>
      </c>
      <c r="F37">
        <v>-710</v>
      </c>
    </row>
    <row r="38" spans="1:6">
      <c r="A38" t="s">
        <v>496</v>
      </c>
      <c r="B38" t="s">
        <v>311</v>
      </c>
      <c r="C38" t="s">
        <v>311</v>
      </c>
      <c r="D38" t="s">
        <v>483</v>
      </c>
      <c r="E38">
        <v>95193</v>
      </c>
      <c r="F38">
        <v>123630</v>
      </c>
    </row>
    <row r="39" spans="1:6">
      <c r="A39" t="s">
        <v>497</v>
      </c>
      <c r="B39" t="s">
        <v>498</v>
      </c>
      <c r="C39" t="s">
        <v>312</v>
      </c>
      <c r="D39" t="s">
        <v>483</v>
      </c>
      <c r="E39">
        <v>11792</v>
      </c>
      <c r="F39">
        <v>500</v>
      </c>
    </row>
    <row r="40" spans="1:6">
      <c r="A40" t="s">
        <v>499</v>
      </c>
      <c r="B40" t="s">
        <v>500</v>
      </c>
      <c r="C40" t="s">
        <v>315</v>
      </c>
      <c r="D40" t="s">
        <v>483</v>
      </c>
      <c r="E40">
        <v>2938</v>
      </c>
      <c r="F40">
        <v>2438</v>
      </c>
    </row>
    <row r="41" spans="1:6">
      <c r="A41" t="s">
        <v>501</v>
      </c>
      <c r="B41" t="s">
        <v>316</v>
      </c>
      <c r="C41" t="s">
        <v>316</v>
      </c>
      <c r="D41" t="s">
        <v>483</v>
      </c>
      <c r="E41">
        <v>14730</v>
      </c>
      <c r="F41">
        <v>2938</v>
      </c>
    </row>
    <row r="42" spans="1:6">
      <c r="A42" t="s">
        <v>502</v>
      </c>
      <c r="D42" t="s">
        <v>483</v>
      </c>
    </row>
    <row r="43" spans="1:6">
      <c r="A43" t="s">
        <v>503</v>
      </c>
      <c r="B43" t="s">
        <v>243</v>
      </c>
      <c r="C43" t="s">
        <v>243</v>
      </c>
      <c r="D43" t="s">
        <v>462</v>
      </c>
      <c r="E43">
        <v>12335</v>
      </c>
      <c r="F43">
        <v>9582</v>
      </c>
    </row>
    <row r="44" spans="1:6">
      <c r="A44" t="s">
        <v>504</v>
      </c>
      <c r="D44" t="s">
        <v>483</v>
      </c>
    </row>
    <row r="45" spans="1:6">
      <c r="A45" t="s">
        <v>505</v>
      </c>
      <c r="D45" t="s">
        <v>483</v>
      </c>
      <c r="F45">
        <v>15</v>
      </c>
    </row>
    <row r="46" spans="1:6">
      <c r="A46" t="s">
        <v>506</v>
      </c>
      <c r="D46" t="s">
        <v>483</v>
      </c>
      <c r="E46">
        <v>2090</v>
      </c>
      <c r="F46">
        <v>2641</v>
      </c>
    </row>
    <row r="47" spans="1:6">
      <c r="A47" t="s">
        <v>507</v>
      </c>
      <c r="D47" t="s">
        <v>483</v>
      </c>
      <c r="F47">
        <v>39</v>
      </c>
    </row>
    <row r="48" spans="1:6">
      <c r="A48" t="s">
        <v>508</v>
      </c>
      <c r="D48" t="s">
        <v>483</v>
      </c>
      <c r="F48">
        <v>849</v>
      </c>
    </row>
    <row r="49" spans="1:6">
      <c r="A49" t="s">
        <v>509</v>
      </c>
      <c r="D49" t="s">
        <v>483</v>
      </c>
      <c r="E49">
        <v>158</v>
      </c>
      <c r="F49">
        <v>149</v>
      </c>
    </row>
    <row r="50" spans="1:6">
      <c r="A50" t="s">
        <v>510</v>
      </c>
      <c r="D50" t="s">
        <v>483</v>
      </c>
      <c r="E50">
        <v>30</v>
      </c>
      <c r="F50">
        <v>15</v>
      </c>
    </row>
    <row r="51" spans="1:6">
      <c r="A51" t="s">
        <v>511</v>
      </c>
      <c r="B51" t="s">
        <v>288</v>
      </c>
      <c r="C51" t="s">
        <v>288</v>
      </c>
      <c r="D51" t="s">
        <v>475</v>
      </c>
      <c r="E51">
        <v>20500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D9DA2E-238A-4076-91BD-8C5845417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55396F-C81D-47C0-8A09-F5B171A584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7A5131-83BF-4F5B-8B80-B1226FADD0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2021-11-09T06:00:58Z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