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84" i="1"/>
  <c r="G54" i="1"/>
  <c r="F54" i="1"/>
  <c r="G432" i="1" l="1"/>
  <c r="G433" i="1" s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O382" i="1"/>
  <c r="N382" i="1"/>
  <c r="O381" i="1"/>
  <c r="N381" i="1"/>
  <c r="M381" i="1"/>
  <c r="L381" i="1"/>
  <c r="K381" i="1"/>
  <c r="J381" i="1"/>
  <c r="I381" i="1"/>
  <c r="F381" i="1"/>
  <c r="M377" i="1"/>
  <c r="O376" i="1"/>
  <c r="O375" i="1"/>
  <c r="N375" i="1"/>
  <c r="M375" i="1"/>
  <c r="L375" i="1"/>
  <c r="K375" i="1"/>
  <c r="J375" i="1"/>
  <c r="I375" i="1"/>
  <c r="F375" i="1"/>
  <c r="K373" i="1"/>
  <c r="H373" i="1"/>
  <c r="O371" i="1"/>
  <c r="L371" i="1"/>
  <c r="N370" i="1"/>
  <c r="I370" i="1"/>
  <c r="K369" i="1"/>
  <c r="J369" i="1"/>
  <c r="H369" i="1"/>
  <c r="M368" i="1"/>
  <c r="L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G100" i="1"/>
  <c r="G128" i="1" s="1"/>
  <c r="G7" i="1" s="1"/>
  <c r="F100" i="1"/>
  <c r="F128" i="1" s="1"/>
  <c r="F7" i="1" s="1"/>
  <c r="O98" i="1"/>
  <c r="N98" i="1"/>
  <c r="M98" i="1"/>
  <c r="L98" i="1"/>
  <c r="K98" i="1"/>
  <c r="J98" i="1"/>
  <c r="I98" i="1"/>
  <c r="H98" i="1"/>
  <c r="G98" i="1"/>
  <c r="F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2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8" i="1" s="1"/>
  <c r="J44" i="1"/>
  <c r="J378" i="1" s="1"/>
  <c r="I44" i="1"/>
  <c r="I378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65" i="1" s="1"/>
  <c r="O5" i="1"/>
  <c r="N5" i="1"/>
  <c r="M5" i="1"/>
  <c r="L5" i="1"/>
  <c r="K5" i="1"/>
  <c r="J5" i="1"/>
  <c r="I5" i="1"/>
  <c r="I368" i="1" s="1"/>
  <c r="H5" i="1"/>
  <c r="H381" i="1" s="1"/>
  <c r="G5" i="1"/>
  <c r="G368" i="1" s="1"/>
  <c r="F5" i="1"/>
  <c r="F368" i="1" s="1"/>
  <c r="G161" i="1" l="1"/>
  <c r="G8" i="1" s="1"/>
  <c r="G12" i="1"/>
  <c r="F384" i="1"/>
  <c r="F13" i="1"/>
  <c r="F377" i="1"/>
  <c r="F353" i="1"/>
  <c r="F355" i="1" s="1"/>
  <c r="F357" i="1" s="1"/>
  <c r="F385" i="1"/>
  <c r="G376" i="1"/>
  <c r="G326" i="1"/>
  <c r="G383" i="1"/>
  <c r="G382" i="1"/>
  <c r="F12" i="1"/>
  <c r="F382" i="1"/>
  <c r="F383" i="1"/>
  <c r="G366" i="1"/>
  <c r="L366" i="1"/>
  <c r="J368" i="1"/>
  <c r="J372" i="1"/>
  <c r="J377" i="1"/>
  <c r="H378" i="1"/>
  <c r="L382" i="1"/>
  <c r="J383" i="1"/>
  <c r="H384" i="1"/>
  <c r="K368" i="1"/>
  <c r="O370" i="1"/>
  <c r="I373" i="1"/>
  <c r="G375" i="1"/>
  <c r="M376" i="1"/>
  <c r="K377" i="1"/>
  <c r="G381" i="1"/>
  <c r="M382" i="1"/>
  <c r="K383" i="1"/>
  <c r="I384" i="1"/>
  <c r="F363" i="1"/>
  <c r="N368" i="1"/>
  <c r="J370" i="1"/>
  <c r="H371" i="1"/>
  <c r="N372" i="1"/>
  <c r="L373" i="1"/>
  <c r="H376" i="1"/>
  <c r="N377" i="1"/>
  <c r="L378" i="1"/>
  <c r="H382" i="1"/>
  <c r="I365" i="1"/>
  <c r="M372" i="1"/>
  <c r="K384" i="1"/>
  <c r="G363" i="1"/>
  <c r="O368" i="1"/>
  <c r="K370" i="1"/>
  <c r="O372" i="1"/>
  <c r="I376" i="1"/>
  <c r="G377" i="1"/>
  <c r="O377" i="1"/>
  <c r="M378" i="1"/>
  <c r="I382" i="1"/>
  <c r="J384" i="1"/>
  <c r="F44" i="1"/>
  <c r="H363" i="1"/>
  <c r="H368" i="1"/>
  <c r="H375" i="1"/>
  <c r="G13" i="1"/>
  <c r="G14" i="1" s="1"/>
  <c r="G44" i="1"/>
  <c r="I363" i="1"/>
  <c r="G353" i="1" l="1"/>
  <c r="G355" i="1" s="1"/>
  <c r="G357" i="1" s="1"/>
  <c r="G385" i="1"/>
  <c r="F366" i="1"/>
  <c r="F14" i="1"/>
  <c r="F376" i="1"/>
  <c r="G378" i="1"/>
  <c r="G370" i="1"/>
  <c r="G59" i="1"/>
  <c r="G67" i="1" s="1"/>
  <c r="G71" i="1" s="1"/>
  <c r="F378" i="1"/>
  <c r="F370" i="1"/>
  <c r="F59" i="1"/>
  <c r="F67" i="1" s="1"/>
  <c r="F71" i="1" s="1"/>
  <c r="G373" i="1" l="1"/>
  <c r="G83" i="1"/>
  <c r="G372" i="1"/>
  <c r="G6" i="1"/>
  <c r="F373" i="1"/>
  <c r="F83" i="1"/>
  <c r="F372" i="1"/>
  <c r="F6" i="1"/>
  <c r="G371" i="1" l="1"/>
  <c r="G365" i="1"/>
  <c r="F371" i="1"/>
  <c r="F365" i="1"/>
</calcChain>
</file>

<file path=xl/sharedStrings.xml><?xml version="1.0" encoding="utf-8"?>
<sst xmlns="http://schemas.openxmlformats.org/spreadsheetml/2006/main" count="936" uniqueCount="547">
  <si>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</si>
  <si>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</si>
  <si>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</si>
  <si>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</si>
  <si>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</si>
  <si>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</si>
  <si>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</si>
  <si>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</si>
  <si>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</si>
  <si>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</si>
  <si>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</si>
  <si>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</si>
  <si>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</si>
  <si>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</si>
  <si>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</si>
  <si>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</si>
  <si>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</si>
  <si>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</si>
  <si>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</si>
  <si>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</si>
  <si>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</si>
  <si>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</si>
  <si>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</si>
  <si>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</si>
  <si>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</si>
  <si>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</si>
  <si>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</si>
  <si>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</si>
  <si>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</si>
  <si>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</si>
  <si>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</si>
  <si>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</si>
  <si>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</si>
  <si>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</si>
  <si>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</si>
  <si>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</si>
  <si>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</si>
  <si>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</si>
  <si>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</si>
  <si>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</si>
  <si>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</si>
  <si>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</si>
  <si>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</si>
  <si>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</si>
  <si>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</si>
  <si>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</si>
  <si>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</si>
  <si>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</si>
  <si>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</si>
  <si>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</si>
  <si>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</si>
  <si>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</si>
  <si>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</si>
  <si>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</si>
  <si>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</si>
  <si>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</si>
  <si>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</si>
  <si>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</si>
  <si>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</si>
  <si>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</si>
  <si>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</si>
  <si>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</si>
  <si>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</si>
  <si>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</si>
  <si>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</si>
  <si>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</si>
  <si>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</si>
  <si>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</si>
  <si>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</si>
  <si>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</si>
  <si>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</si>
  <si>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</si>
  <si>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</si>
  <si>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</si>
  <si>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</si>
  <si>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</si>
  <si>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</si>
  <si>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</si>
  <si>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</si>
  <si>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</si>
  <si>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</si>
  <si>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</si>
  <si>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</si>
  <si>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</si>
  <si>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</si>
  <si>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</si>
  <si>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</si>
  <si>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</si>
  <si>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</si>
  <si>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</si>
  <si>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</si>
  <si>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</si>
  <si>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</si>
  <si>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</si>
  <si>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</si>
  <si>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</si>
  <si>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</si>
  <si>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</si>
  <si>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</si>
  <si>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</si>
  <si>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</si>
  <si>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</si>
  <si>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</si>
  <si>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</si>
  <si>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</si>
  <si>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</si>
  <si>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</si>
  <si>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</si>
  <si>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</si>
  <si>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</si>
  <si>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</si>
  <si>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</si>
  <si>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</si>
  <si>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</si>
  <si>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</si>
  <si>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</si>
  <si>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</si>
  <si>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</si>
  <si>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</si>
  <si>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</si>
  <si>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</si>
  <si>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</si>
  <si>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</si>
  <si>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</si>
  <si>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</si>
  <si>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</si>
  <si>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</si>
  <si>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</si>
  <si>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</si>
  <si>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</si>
  <si>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</si>
  <si>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</si>
  <si>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</si>
  <si>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</si>
  <si>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</si>
  <si>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</si>
  <si>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</si>
  <si>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</si>
  <si>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</si>
  <si>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</si>
  <si>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</si>
  <si>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</si>
  <si>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</si>
  <si>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</si>
  <si>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</si>
  <si>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</si>
  <si>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</si>
  <si>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</si>
  <si>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</si>
  <si>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</si>
  <si>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</si>
  <si>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</si>
  <si>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</si>
  <si>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</si>
  <si>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</si>
  <si>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</si>
  <si>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</si>
  <si>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</si>
  <si>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</si>
  <si>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</si>
  <si>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</si>
  <si>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</si>
  <si>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</si>
  <si>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</si>
  <si>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</si>
  <si>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</si>
  <si>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</si>
  <si>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</si>
  <si>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</si>
  <si>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</si>
  <si>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</si>
  <si>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</si>
  <si>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</si>
  <si>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</si>
  <si>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</si>
  <si>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</si>
  <si>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</si>
  <si>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</si>
  <si>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</si>
  <si>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</si>
  <si>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</si>
  <si>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</si>
  <si>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</si>
  <si>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</si>
  <si>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</si>
  <si>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</si>
  <si>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</si>
  <si>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</si>
  <si>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</si>
  <si>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</si>
  <si>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</si>
  <si>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</si>
  <si>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</si>
  <si>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</si>
  <si>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</si>
  <si>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</si>
  <si>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</si>
  <si>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</si>
  <si>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</si>
  <si>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</si>
  <si>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</si>
  <si>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</si>
  <si>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</si>
  <si>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</si>
  <si>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</si>
  <si>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</si>
  <si>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</si>
  <si>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</si>
  <si>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</si>
  <si>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</si>
  <si>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</si>
  <si>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</si>
  <si>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</si>
  <si>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</si>
  <si>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</si>
  <si>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</si>
  <si>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</si>
  <si>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</si>
  <si>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</si>
  <si>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</si>
  <si>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</si>
  <si>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</si>
  <si>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</si>
  <si>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</si>
  <si>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</si>
  <si>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</si>
  <si>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</si>
  <si>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</si>
  <si>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</si>
  <si>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</si>
  <si>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</si>
  <si>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</si>
  <si>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</si>
  <si>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</si>
  <si>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</si>
  <si>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</si>
  <si>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</si>
  <si>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</si>
  <si>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</si>
  <si>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</si>
  <si>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</si>
  <si>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</si>
  <si>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</si>
  <si>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</si>
  <si>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</si>
  <si>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</si>
  <si>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</si>
  <si>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</si>
  <si>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</si>
  <si>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</si>
  <si>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</si>
  <si>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</si>
  <si>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</si>
  <si>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</si>
  <si>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</si>
  <si>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</si>
  <si>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</si>
  <si>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</si>
  <si>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</si>
  <si>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</si>
  <si>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</si>
  <si>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</si>
  <si>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</si>
  <si>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</si>
  <si>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</si>
  <si>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</si>
  <si>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</si>
  <si>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</si>
  <si>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</si>
  <si>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</si>
  <si>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</si>
  <si>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</si>
  <si>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</si>
  <si>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</si>
  <si>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</si>
  <si>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</si>
  <si>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</si>
  <si>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</si>
  <si>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</si>
  <si>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</si>
  <si>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</si>
  <si>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</si>
  <si>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</si>
  <si>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</si>
  <si>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</si>
  <si>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</si>
  <si>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</si>
  <si>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</si>
  <si>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</si>
  <si>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</si>
  <si>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</si>
  <si>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</si>
  <si>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</si>
  <si>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</si>
  <si>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</si>
  <si>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</si>
  <si>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</si>
  <si>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</si>
  <si>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</si>
  <si>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</si>
  <si>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</si>
  <si>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</si>
  <si>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</si>
  <si>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</si>
  <si>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</si>
  <si>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</si>
  <si>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</si>
  <si>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</si>
  <si>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</si>
  <si>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</si>
  <si>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</si>
  <si>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</si>
  <si>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</si>
  <si>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</si>
  <si>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</si>
  <si>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</si>
  <si>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</si>
  <si>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</si>
  <si>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</si>
  <si>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</si>
  <si>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</si>
  <si>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</si>
  <si>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</si>
  <si>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</si>
  <si>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</si>
  <si>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</si>
  <si>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</si>
  <si>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</si>
  <si>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</si>
  <si>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</si>
  <si>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</si>
  <si>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</si>
  <si>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</si>
  <si>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</si>
  <si>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</si>
  <si>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</si>
  <si>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</si>
  <si>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</si>
  <si>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</si>
  <si>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</si>
  <si>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</si>
  <si>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</si>
  <si>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</si>
  <si>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</si>
  <si>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</si>
  <si>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</si>
  <si>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</si>
  <si>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</si>
  <si>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</si>
  <si>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</si>
  <si>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</si>
  <si>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</si>
  <si>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</si>
  <si>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</si>
  <si>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</si>
  <si>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</si>
  <si>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</si>
  <si>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</si>
  <si>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</si>
  <si>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</si>
  <si>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</si>
  <si>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</si>
  <si>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</si>
  <si>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</si>
  <si>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</si>
  <si>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</si>
  <si>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</si>
  <si>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</si>
  <si>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</si>
  <si>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</si>
  <si>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</si>
  <si>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</si>
  <si>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</si>
  <si>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</si>
  <si>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Global</t>
  </si>
  <si>
    <t>Indemnity</t>
  </si>
  <si>
    <t>Limited</t>
  </si>
  <si>
    <t>Condensed Consolidating Balance Sheets at</t>
  </si>
  <si>
    <t>(Parent</t>
  </si>
  <si>
    <t>Consolidating</t>
  </si>
  <si>
    <t>December 31, 2017 ($ in thousands)</t>
  </si>
  <si>
    <t>co-obligor)</t>
  </si>
  <si>
    <t>Adjustments (2)</t>
  </si>
  <si>
    <t>ASSETS</t>
  </si>
  <si>
    <t>Total investments</t>
  </si>
  <si>
    <t>13,118</t>
  </si>
  <si>
    <t>Cash and cash equivalents</t>
  </si>
  <si>
    <t>11,089</t>
  </si>
  <si>
    <t>Investments in subsidiaries</t>
  </si>
  <si>
    <t>1,207,590</t>
  </si>
  <si>
    <t>(1,591,734)</t>
  </si>
  <si>
    <t>Due from subsidiaries and affiliates</t>
  </si>
  <si>
    <t>4,618</t>
  </si>
  <si>
    <t>Notes receivable  affiliate</t>
  </si>
  <si>
    <t>(925,547)</t>
  </si>
  <si>
    <t>Interest receivable  affiliate</t>
  </si>
  <si>
    <t>(33,363)</t>
  </si>
  <si>
    <t>Premiums receivable, net</t>
  </si>
  <si>
    <t>Reinsurance receivables, net</t>
  </si>
  <si>
    <t>Funds held by ceding insurers</t>
  </si>
  <si>
    <t>Federal income taxes receivable</t>
  </si>
  <si>
    <t>283</t>
  </si>
  <si>
    <t>Deferred federal income taxes</t>
  </si>
  <si>
    <t>(170)</t>
  </si>
  <si>
    <t>Deferred acquisition costs</t>
  </si>
  <si>
    <t>Intangible assets</t>
  </si>
  <si>
    <t>Other Intangibles</t>
  </si>
  <si>
    <t>Goodwill</t>
  </si>
  <si>
    <t>Prepaid reinsurance premiums</t>
  </si>
  <si>
    <t>Receivable for securities sold</t>
  </si>
  <si>
    <t>Other assets</t>
  </si>
  <si>
    <t>20,681</t>
  </si>
  <si>
    <t>(20,000)</t>
  </si>
  <si>
    <t>Total assets</t>
  </si>
  <si>
    <t>$1,257,096</t>
  </si>
  <si>
    <t>$(2,570,531)</t>
  </si>
  <si>
    <t>LIABILITIES AND SHAREHOLDERS</t>
  </si>
  <si>
    <t>EQUITY</t>
  </si>
  <si>
    <t>Liabilities:</t>
  </si>
  <si>
    <t>Unpaid losses and loss adjustment expenses</t>
  </si>
  <si>
    <t>Unearned premiums</t>
  </si>
  <si>
    <t>Ceded balances payable</t>
  </si>
  <si>
    <t>Payable for securities purchased</t>
  </si>
  <si>
    <t>Contingent commissions</t>
  </si>
  <si>
    <t>Debt</t>
  </si>
  <si>
    <t>222,483</t>
  </si>
  <si>
    <t>Notes payable  affiliates</t>
  </si>
  <si>
    <t>290,498</t>
  </si>
  <si>
    <t>Accrued interest payable  affiliates</t>
  </si>
  <si>
    <t>Accruals</t>
  </si>
  <si>
    <t>12,465</t>
  </si>
  <si>
    <t>Other liabilities</t>
  </si>
  <si>
    <t>13,256</t>
  </si>
  <si>
    <t>Total liabilities</t>
  </si>
  <si>
    <t>538,702</t>
  </si>
  <si>
    <t>(978,910)</t>
  </si>
  <si>
    <t>Shareholders equity</t>
  </si>
  <si>
    <t>Total shareholders equity</t>
  </si>
  <si>
    <t>718,394</t>
  </si>
  <si>
    <t>(1,591,621)</t>
  </si>
  <si>
    <t>Total liabilities and shareholders equity</t>
  </si>
  <si>
    <t>(1)</t>
  </si>
  <si>
    <t>(2)</t>
  </si>
  <si>
    <t>Revenues:</t>
  </si>
  <si>
    <t>Revenue</t>
  </si>
  <si>
    <t>Gross premiums written</t>
  </si>
  <si>
    <t>Net premiums written</t>
  </si>
  <si>
    <t>Net premiums earned</t>
  </si>
  <si>
    <t>Net investment income</t>
  </si>
  <si>
    <t>Net realized investment gains (losses):</t>
  </si>
  <si>
    <t>Gain on Disposals</t>
  </si>
  <si>
    <t>Other than temporary impairment losses on investments</t>
  </si>
  <si>
    <t>Other net realized investment gains (losses)</t>
  </si>
  <si>
    <t>Total net realized investment gains (losses)</t>
  </si>
  <si>
    <t>Other income</t>
  </si>
  <si>
    <t>Total revenues</t>
  </si>
  <si>
    <t>Losses and Expenses:</t>
  </si>
  <si>
    <t>Net losses and loss adjustment expenses</t>
  </si>
  <si>
    <t>Acquisition costs and other underwriting expenses</t>
  </si>
  <si>
    <t>Corporate and other operating expenses</t>
  </si>
  <si>
    <t>Interest expense</t>
  </si>
  <si>
    <t>Income (loss) before income taxes</t>
  </si>
  <si>
    <t>Profit before Zakat</t>
  </si>
  <si>
    <t>Income tax benefit</t>
  </si>
  <si>
    <t>Net income (loss)</t>
  </si>
  <si>
    <t>Per share data:</t>
  </si>
  <si>
    <t>Net income (loss) (1)</t>
  </si>
  <si>
    <t>Basic</t>
  </si>
  <si>
    <t>Diluted</t>
  </si>
  <si>
    <t>Weighted-average number of shares outstanding</t>
  </si>
  <si>
    <t>Cash dividends declared per share</t>
  </si>
  <si>
    <t>since there was a net loss for each of these periods</t>
  </si>
  <si>
    <t>Other comprehensive income (loss), net of tax:</t>
  </si>
  <si>
    <t>Total Other Comprehensive Income (Loss)</t>
  </si>
  <si>
    <t>Total Other Comprehensive Income</t>
  </si>
  <si>
    <t>Unrealized holding gains (losses)</t>
  </si>
  <si>
    <t>comprehensive income (loss)</t>
  </si>
  <si>
    <t>Unrealized foreign currency translation gains</t>
  </si>
  <si>
    <t>Other comprehensive income (loss), net of tax</t>
  </si>
  <si>
    <t>Cash flows from operating activities:</t>
  </si>
  <si>
    <t>Operating Activities</t>
  </si>
  <si>
    <t>Adjustments to reconcile net income (loss) to net cash provided by (used for) operating</t>
  </si>
  <si>
    <t>activities:</t>
  </si>
  <si>
    <t>Amortization and depreciation</t>
  </si>
  <si>
    <t>Amortization of debt issuance costs</t>
  </si>
  <si>
    <t>Gain on the disposition of subsidiary</t>
  </si>
  <si>
    <t>Changes in:</t>
  </si>
  <si>
    <t>Other assets and liabilities, net</t>
  </si>
  <si>
    <t>Deferred acquisition costs, net</t>
  </si>
  <si>
    <t>Cash flows from investing activities:</t>
  </si>
  <si>
    <t>Investing Activities</t>
  </si>
  <si>
    <t>Proceeds from other invested assets</t>
  </si>
  <si>
    <t>$1,269</t>
  </si>
  <si>
    <t>Purchases of fixed maturities</t>
  </si>
  <si>
    <t>Purchases of equity securities</t>
  </si>
  <si>
    <t>Purchases of other invested assets</t>
  </si>
  <si>
    <t>Acquisition of business</t>
  </si>
  <si>
    <t>Cash flows from financing activities:</t>
  </si>
  <si>
    <t>Financing Activities</t>
  </si>
  <si>
    <t>Redemption of ordinary shares</t>
  </si>
  <si>
    <t>Debt issuance cost</t>
  </si>
  <si>
    <t>Dividends paid to shareholders</t>
  </si>
  <si>
    <t xml:space="preserve">Dividend paid to shareholders to parent on minority interests </t>
  </si>
  <si>
    <t>Purchases of A ordinary shares</t>
  </si>
  <si>
    <t>Cash and cash equivalents at beginning of period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</si>
  <si>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</si>
  <si>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</si>
  <si>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</si>
  <si>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</si>
  <si>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</si>
  <si>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</si>
  <si>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other operating expenses</t>
  </si>
  <si>
    <t>other income (expenses)</t>
  </si>
  <si>
    <t>other non-current liabilities</t>
  </si>
  <si>
    <t>notes payable</t>
  </si>
  <si>
    <t>ordinary shares</t>
  </si>
  <si>
    <t>additional paid-in capital</t>
  </si>
  <si>
    <t>retained earnings</t>
  </si>
  <si>
    <t>changed value</t>
  </si>
  <si>
    <t>gross premiums written</t>
  </si>
  <si>
    <t>net premiums written</t>
  </si>
  <si>
    <t>net premiums earned</t>
  </si>
  <si>
    <t>net investment income</t>
  </si>
  <si>
    <t>corporate and other operating expenses</t>
  </si>
  <si>
    <t>interest expense</t>
  </si>
  <si>
    <t>deleted value</t>
  </si>
  <si>
    <t>added value</t>
  </si>
  <si>
    <t>current taxation</t>
  </si>
  <si>
    <t>income tax benefit</t>
  </si>
  <si>
    <t>investment in subsidiaries</t>
  </si>
  <si>
    <t>equity in unconsolidated subsidiaries</t>
  </si>
  <si>
    <t>long term investments</t>
  </si>
  <si>
    <t>fixed maturities</t>
  </si>
  <si>
    <t>other invested assets</t>
  </si>
  <si>
    <t>cash and bank balance</t>
  </si>
  <si>
    <t>cash and cash equivalents</t>
  </si>
  <si>
    <t>other assets</t>
  </si>
  <si>
    <t>due from affiliates</t>
  </si>
  <si>
    <t>interest payable - affiliates</t>
  </si>
  <si>
    <t>intercompany notes payable</t>
  </si>
  <si>
    <t>interest payable</t>
  </si>
  <si>
    <t>other liabilities</t>
  </si>
  <si>
    <t>ordinary shares, $0.0001 par value</t>
  </si>
  <si>
    <t>other reserves</t>
  </si>
  <si>
    <t>accumulated other comprehensive income, net of tax</t>
  </si>
  <si>
    <t>treasury stock (-)</t>
  </si>
  <si>
    <t>A ordinary shares in treasury, at cost: 76,642 and 29,551 shares,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</si>
</sst>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Fill="1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FAF-45DA-B1D7-E755CA59D6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717-4BDD-BC9B-6AF0BD262B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74-4B2E-ABBC-5BC11FC48B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3F-4A15-B81B-AB1BB51889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CB7-4F6F-BAEC-7B61C0B07A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A31-4A45-8CC9-7CCFA21A22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87-4B00-80E3-D1B0C407CF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B7-4F1E-8FCD-1FF6122597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566-41A8-8EDC-91A136BFDD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797-49DE-A861-CC6F134F92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356-44D7-8C40-258E108F8E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11-4521-93B4-B82D172863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7D-455B-8685-E56CD2C11F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C3-481F-868C-3047E81015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AC-416A-BC83-566FBBD682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9.1406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-56696</v>
      </c>
      <c r="G6" s="7">
        <f t="shared" ref="G6:O6" si="1">IF(G4=$BF$1,"",G71)</f>
        <v>-9551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1168870</v>
      </c>
      <c r="G7" s="7">
        <f t="shared" ref="G7:O7" si="2">IF(G4=$BF$1,"",G128)</f>
        <v>1241389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2805</v>
      </c>
      <c r="G8" s="7">
        <f t="shared" ref="G8:O8" si="3">IF(G4=$BF$1,"",G161)</f>
        <v>15707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539997</v>
      </c>
      <c r="G9" s="7">
        <f t="shared" ref="G9:O9" si="4">IF(G4=$BF$1,"",G189)</f>
        <v>306115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2619</v>
      </c>
      <c r="G10" s="7">
        <f t="shared" ref="G10:O10" si="5">IF(G4=$BF$1,"",G210)</f>
        <v>232587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629059</v>
      </c>
      <c r="G11" s="7">
        <f t="shared" ref="G11:O11" si="6">IF(G4=$BF$1,"",G227)</f>
        <v>718394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1171675</v>
      </c>
      <c r="G12" s="35">
        <f t="shared" ref="G12:O12" si="7">IF(G4=$BF$1,"",SUM(G7:G8))</f>
        <v>1257096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1171675</v>
      </c>
      <c r="G13" s="35">
        <f t="shared" ref="G13:O13" si="8">IF(G4=$BF$1,"",SUM(G9:G11))</f>
        <v>1257096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v>498938</v>
      </c>
      <c r="G24">
        <v>485515</v>
      </c>
      <c r="H24">
        <v>444616</v>
      </c>
      <c r="I24">
        <v>478810</v>
      </c>
      <c r="P24" s="50" t="s">
        <v>518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498938</v>
      </c>
      <c r="G30" s="7">
        <f>IF(G4=$BF$1,"",G24-G25+ABS(G26)-G27-G28-G29)</f>
        <v>485515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</row>
    <row r="35" spans="5:16">
      <c r="E35" s="1" t="s">
        <v>37</v>
      </c>
    </row>
    <row r="36" spans="5:16">
      <c r="E36" s="1" t="s">
        <v>38</v>
      </c>
      <c r="F36" s="38">
        <v>29766</v>
      </c>
      <c r="G36">
        <v>25714</v>
      </c>
      <c r="H36">
        <v>25714</v>
      </c>
      <c r="I36">
        <v>17338</v>
      </c>
      <c r="P36" s="50" t="s">
        <v>518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29766</v>
      </c>
      <c r="G43" s="7">
        <f>G32+G33+G34+G35+G36+G37+G38+G39+G40+G41+G42</f>
        <v>25714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469172</v>
      </c>
      <c r="G44" s="7">
        <f>IF(G4=$BF$1,"",G30+G31-G43)</f>
        <v>459801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  <c r="G45"/>
      <c r="H45">
        <v>5758</v>
      </c>
      <c r="I45">
        <v>50175</v>
      </c>
      <c r="P45" s="50" t="s">
        <v>525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19694</v>
      </c>
      <c r="G49">
        <v>16906</v>
      </c>
      <c r="H49">
        <v>16906</v>
      </c>
      <c r="I49">
        <v>8905</v>
      </c>
      <c r="P49" s="50" t="s">
        <v>518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G52"/>
      <c r="H52">
        <v>39323</v>
      </c>
      <c r="I52">
        <v>33983</v>
      </c>
      <c r="P52" s="50" t="s">
        <v>525</v>
      </c>
    </row>
    <row r="53" spans="5:16">
      <c r="E53" s="1" t="s">
        <v>55</v>
      </c>
    </row>
    <row r="54" spans="5:16">
      <c r="E54" s="1" t="s">
        <v>56</v>
      </c>
      <c r="F54" s="38">
        <f>-334625-190778</f>
        <v>-525403</v>
      </c>
      <c r="G54" s="38">
        <f>-269212-183733</f>
        <v>-452945</v>
      </c>
      <c r="P54" s="50" t="s">
        <v>526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  <c r="G57"/>
      <c r="H57">
        <v>775</v>
      </c>
      <c r="I57">
        <v>58</v>
      </c>
      <c r="P57" s="50" t="s">
        <v>525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-75925</v>
      </c>
      <c r="G59" s="7">
        <f>IF(G4=$BF$1,"",G44+G45+G46+G47+G48-G49-G50-G51+G52-G53+G54+G55-G56+G57+G58)</f>
        <v>-10050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 s="38">
        <v>-19229</v>
      </c>
      <c r="G60">
        <v>-499</v>
      </c>
      <c r="H60">
        <v>-499</v>
      </c>
      <c r="I60">
        <v>-2250</v>
      </c>
      <c r="P60" s="50" t="s">
        <v>518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-56696</v>
      </c>
      <c r="G67" s="7">
        <f>IF(G4=$BF$1,"",SUM(G59,-G60,-ABS(G61),-G62,-G66))</f>
        <v>-9551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-56696</v>
      </c>
      <c r="G71" s="7">
        <f t="shared" ref="G71:O71" si="14">IF(G4=$BF$1,"",SUM(G67:G70))</f>
        <v>-9551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5">
      <c r="E81" s="1" t="s">
        <v>75</v>
      </c>
    </row>
    <row r="82" spans="5:15">
      <c r="E82" s="1" t="s">
        <v>76</v>
      </c>
    </row>
    <row r="83" spans="5:15">
      <c r="E83" s="6" t="s">
        <v>77</v>
      </c>
      <c r="F83" s="7">
        <f>SUM(F71:F82)</f>
        <v>-56696</v>
      </c>
      <c r="G83" s="7">
        <f t="shared" ref="G83:O83" si="15">IF(G4=$BF$1,"",SUM(G71:G82))</f>
        <v>-9551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5">
      <c r="E84" s="1" t="s">
        <v>78</v>
      </c>
    </row>
    <row r="85" spans="5:15">
      <c r="E85" s="1" t="s">
        <v>79</v>
      </c>
    </row>
    <row r="88" spans="5:15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5">
      <c r="E89" s="1" t="s">
        <v>81</v>
      </c>
    </row>
    <row r="90" spans="5:15">
      <c r="E90" s="1" t="s">
        <v>82</v>
      </c>
    </row>
    <row r="91" spans="5:15">
      <c r="E91" s="1" t="s">
        <v>83</v>
      </c>
    </row>
    <row r="92" spans="5:15">
      <c r="E92" s="12" t="s">
        <v>84</v>
      </c>
    </row>
    <row r="93" spans="5:15">
      <c r="E93" s="1" t="s">
        <v>85</v>
      </c>
    </row>
    <row r="94" spans="5:15">
      <c r="E94" s="1" t="s">
        <v>86</v>
      </c>
    </row>
    <row r="95" spans="5:15">
      <c r="E95" s="1" t="s">
        <v>87</v>
      </c>
    </row>
    <row r="96" spans="5:15">
      <c r="E96" s="12"/>
    </row>
    <row r="98" spans="5:15">
      <c r="E98" s="6" t="s">
        <v>88</v>
      </c>
      <c r="F98" s="7">
        <f>F89+F90+F91+F92+F93+F94+F95+F96</f>
        <v>0</v>
      </c>
      <c r="G98" s="7">
        <f>IF(G4=$BF$1,"",G89+G90+G91+G92+G93+G94+G95+G96)</f>
        <v>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89</v>
      </c>
    </row>
    <row r="100" spans="5:15">
      <c r="E100" s="6" t="s">
        <v>90</v>
      </c>
      <c r="F100" s="7">
        <f>F98+F99</f>
        <v>0</v>
      </c>
      <c r="G100" s="7">
        <f t="shared" ref="G100:O100" si="17">IF(G4=$BF$1,"",G98+G99)</f>
        <v>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  <c r="G101">
        <v>0</v>
      </c>
      <c r="H101">
        <v>0</v>
      </c>
      <c r="I101">
        <v>6521</v>
      </c>
      <c r="J101">
        <v>0</v>
      </c>
      <c r="K101">
        <v>6521</v>
      </c>
    </row>
    <row r="102" spans="5:15">
      <c r="E102" s="1" t="s">
        <v>92</v>
      </c>
      <c r="G102">
        <v>0</v>
      </c>
      <c r="H102">
        <v>0</v>
      </c>
      <c r="I102">
        <v>22549</v>
      </c>
      <c r="J102">
        <v>0</v>
      </c>
      <c r="K102">
        <v>22549</v>
      </c>
    </row>
    <row r="103" spans="5:15">
      <c r="E103" s="1" t="s">
        <v>93</v>
      </c>
    </row>
    <row r="104" spans="5:15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</row>
    <row r="106" spans="5:15">
      <c r="E106" s="1" t="s">
        <v>96</v>
      </c>
    </row>
    <row r="107" spans="5:15">
      <c r="E107" s="1" t="s">
        <v>97</v>
      </c>
    </row>
    <row r="108" spans="5:15">
      <c r="E108" s="1" t="s">
        <v>98</v>
      </c>
    </row>
    <row r="109" spans="5:15">
      <c r="E109" s="1" t="s">
        <v>99</v>
      </c>
    </row>
    <row r="110" spans="5:15">
      <c r="E110" s="1" t="s">
        <v>100</v>
      </c>
    </row>
    <row r="111" spans="5:15">
      <c r="E111" s="1" t="s">
        <v>101</v>
      </c>
    </row>
    <row r="112" spans="5:15">
      <c r="E112" s="1" t="s">
        <v>102</v>
      </c>
    </row>
    <row r="113" spans="5:16">
      <c r="E113" s="1" t="s">
        <v>103</v>
      </c>
      <c r="F113" s="38">
        <v>55377</v>
      </c>
      <c r="G113" s="38">
        <v>13118</v>
      </c>
      <c r="P113" s="50" t="s">
        <v>526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  <c r="F117" s="38">
        <v>1105032</v>
      </c>
      <c r="G117">
        <v>1207590</v>
      </c>
      <c r="H117">
        <v>321194</v>
      </c>
      <c r="I117">
        <v>62950</v>
      </c>
      <c r="K117">
        <v>0</v>
      </c>
      <c r="P117" s="50" t="s">
        <v>526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 s="38">
        <v>8461</v>
      </c>
      <c r="G126">
        <v>20681</v>
      </c>
      <c r="H126">
        <v>52806</v>
      </c>
      <c r="I126">
        <v>21897</v>
      </c>
      <c r="K126">
        <v>75384</v>
      </c>
      <c r="P126" s="50" t="s">
        <v>526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1168870</v>
      </c>
      <c r="G128" s="7">
        <f t="shared" ref="G128:O128" si="19">IF(G4=$BF$1,"",G100+SUM(G104:G126))</f>
        <v>1241389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 s="38">
        <v>2221</v>
      </c>
      <c r="G130">
        <v>11089</v>
      </c>
      <c r="H130">
        <v>7749</v>
      </c>
      <c r="I130">
        <v>55576</v>
      </c>
      <c r="J130">
        <v>0</v>
      </c>
      <c r="K130">
        <v>74414</v>
      </c>
      <c r="P130" s="50" t="s">
        <v>526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2221</v>
      </c>
      <c r="G140" s="7">
        <f t="shared" ref="G140:O140" si="20">IF(G4=$BF$1,"",G130+G131+G132+G133+G134+G135+G136+G139)</f>
        <v>11089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 s="38">
        <v>584</v>
      </c>
      <c r="G157">
        <v>4618</v>
      </c>
      <c r="H157">
        <v>0</v>
      </c>
      <c r="I157">
        <v>84386</v>
      </c>
      <c r="J157">
        <v>0</v>
      </c>
      <c r="K157">
        <v>84386</v>
      </c>
      <c r="P157" s="50" t="s">
        <v>526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584</v>
      </c>
      <c r="G160" s="7">
        <f>IF(G4=$BF$1,"",G146+G147+G148+G149+G150+G151+G152+G153+G154+G155+G156+G157+G158+G159)</f>
        <v>4618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2805</v>
      </c>
      <c r="G161" s="7">
        <f t="shared" ref="G161:O161" si="22">IF(G4=$BF$1,"",G140+G145+G160)</f>
        <v>15707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  <c r="F171" s="38">
        <v>520498</v>
      </c>
      <c r="G171" s="38">
        <v>290498</v>
      </c>
      <c r="P171" s="50" t="s">
        <v>526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 s="38">
        <v>19499</v>
      </c>
      <c r="G184">
        <f>12465+3152</f>
        <v>15617</v>
      </c>
      <c r="H184">
        <v>19574</v>
      </c>
      <c r="I184">
        <v>1324</v>
      </c>
      <c r="K184">
        <v>0</v>
      </c>
      <c r="P184" s="50" t="s">
        <v>526</v>
      </c>
    </row>
    <row r="185" spans="5:16">
      <c r="E185" s="12" t="s">
        <v>162</v>
      </c>
    </row>
    <row r="187" spans="5:16">
      <c r="E187" s="1" t="s">
        <v>163</v>
      </c>
    </row>
    <row r="188" spans="5:16">
      <c r="E188" s="1" t="s">
        <v>164</v>
      </c>
      <c r="G188"/>
      <c r="H188">
        <v>745468</v>
      </c>
      <c r="I188">
        <v>1669089</v>
      </c>
      <c r="J188">
        <v>0</v>
      </c>
      <c r="K188">
        <v>1967605</v>
      </c>
      <c r="P188" s="50" t="s">
        <v>525</v>
      </c>
    </row>
    <row r="189" spans="5:16">
      <c r="E189" s="6" t="s">
        <v>13</v>
      </c>
      <c r="F189" s="7">
        <f>SUM(F163:F188)</f>
        <v>539997</v>
      </c>
      <c r="G189" s="7">
        <f t="shared" ref="G189:O189" si="23">IF(G4=$BF$1,"",SUM(G163:G188))</f>
        <v>306115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1">
      <c r="E193" s="1" t="s">
        <v>168</v>
      </c>
      <c r="G193">
        <v>222483</v>
      </c>
      <c r="H193">
        <v>72230</v>
      </c>
      <c r="I193">
        <v>0</v>
      </c>
      <c r="J193">
        <v>0</v>
      </c>
      <c r="K193">
        <v>294713</v>
      </c>
    </row>
    <row r="194" spans="5:11">
      <c r="E194" s="1" t="s">
        <v>169</v>
      </c>
    </row>
    <row r="195" spans="5:11">
      <c r="E195" s="1" t="s">
        <v>170</v>
      </c>
    </row>
    <row r="196" spans="5:11">
      <c r="E196" s="1" t="s">
        <v>171</v>
      </c>
    </row>
    <row r="197" spans="5:11">
      <c r="E197" s="1" t="s">
        <v>172</v>
      </c>
    </row>
    <row r="198" spans="5:11">
      <c r="E198" s="1" t="s">
        <v>173</v>
      </c>
    </row>
    <row r="199" spans="5:11">
      <c r="E199" s="1" t="s">
        <v>174</v>
      </c>
    </row>
    <row r="200" spans="5:11">
      <c r="E200" s="1" t="s">
        <v>175</v>
      </c>
    </row>
    <row r="201" spans="5:11">
      <c r="E201" s="1" t="s">
        <v>176</v>
      </c>
    </row>
    <row r="202" spans="5:11">
      <c r="E202" s="1" t="s">
        <v>177</v>
      </c>
    </row>
    <row r="203" spans="5:11">
      <c r="E203" s="1" t="s">
        <v>178</v>
      </c>
    </row>
    <row r="204" spans="5:11">
      <c r="E204" s="1" t="s">
        <v>55</v>
      </c>
    </row>
    <row r="205" spans="5:11">
      <c r="E205" s="1" t="s">
        <v>67</v>
      </c>
    </row>
    <row r="206" spans="5:11">
      <c r="E206" s="12" t="s">
        <v>179</v>
      </c>
    </row>
    <row r="209" spans="5:16">
      <c r="E209" s="1" t="s">
        <v>180</v>
      </c>
      <c r="F209" s="38">
        <v>2619</v>
      </c>
      <c r="G209" s="38">
        <v>10104</v>
      </c>
      <c r="P209" s="50" t="s">
        <v>526</v>
      </c>
    </row>
    <row r="210" spans="5:16">
      <c r="E210" s="6" t="s">
        <v>14</v>
      </c>
      <c r="F210" s="7">
        <f>SUM(F191:F209)</f>
        <v>2619</v>
      </c>
      <c r="G210" s="7">
        <f t="shared" ref="G210:O210" si="24">IF(G4=$BF$1,"",SUM(G191:G209))</f>
        <v>232587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 s="38">
        <f>2+438182</f>
        <v>438184</v>
      </c>
      <c r="G212" s="38">
        <f>2+434730</f>
        <v>434732</v>
      </c>
      <c r="P212" s="50" t="s">
        <v>526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 s="38">
        <v>215132</v>
      </c>
      <c r="G217" s="38">
        <v>275838</v>
      </c>
      <c r="P217" s="50" t="s">
        <v>526</v>
      </c>
    </row>
    <row r="218" spans="5:16">
      <c r="E218" s="1" t="s">
        <v>188</v>
      </c>
    </row>
    <row r="219" spans="5:16">
      <c r="E219" s="1" t="s">
        <v>189</v>
      </c>
      <c r="F219" s="38">
        <v>-21231</v>
      </c>
      <c r="G219" s="38">
        <v>8983</v>
      </c>
      <c r="P219" s="50" t="s">
        <v>526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 s="38">
        <v>-3026</v>
      </c>
      <c r="G223" s="38">
        <v>-1159</v>
      </c>
      <c r="P223" s="50" t="s">
        <v>526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629059</v>
      </c>
      <c r="G227" s="7">
        <f t="shared" ref="G227:O227" si="25">IF(G4=$BF$1,"",SUM(G212:G226))</f>
        <v>718394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-56696</v>
      </c>
      <c r="G267">
        <v>-9551</v>
      </c>
      <c r="H267">
        <v>49868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7019</v>
      </c>
      <c r="G271">
        <v>6505</v>
      </c>
      <c r="H271">
        <v>6312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264</v>
      </c>
      <c r="G275">
        <v>232</v>
      </c>
      <c r="H275">
        <v>123</v>
      </c>
    </row>
    <row r="276" spans="5:8">
      <c r="E276" s="1" t="s">
        <v>241</v>
      </c>
    </row>
    <row r="277" spans="5:8" ht="25.5" customHeight="1">
      <c r="E277" s="1" t="s">
        <v>242</v>
      </c>
      <c r="F277">
        <v>0</v>
      </c>
      <c r="G277">
        <v>0</v>
      </c>
      <c r="H277">
        <v>-6857</v>
      </c>
    </row>
    <row r="278" spans="5:8">
      <c r="E278" s="1" t="s">
        <v>243</v>
      </c>
      <c r="F278">
        <v>-29</v>
      </c>
      <c r="G278">
        <v>-3746</v>
      </c>
      <c r="H278">
        <v>-1384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46823</v>
      </c>
      <c r="G288">
        <v>-27061</v>
      </c>
      <c r="H288">
        <v>-15065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54077</v>
      </c>
      <c r="G296" s="7">
        <f>IF(G4=$BF$1,"",G271+G272+G273+G274+G275+G276+G277+G278+G279+G280+G281+G282+G283+G284+G285+G286+G287+G288+G289+G290+G291+G292+G293+G294+G295)</f>
        <v>-24070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-2619</v>
      </c>
      <c r="G297" s="7">
        <f t="shared" ref="G297:O297" si="27">IF(G4=$BF$1,"",MIN(F267,F268,F269)+F296)</f>
        <v>-2619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0</v>
      </c>
      <c r="G318" s="7">
        <f>IF(G4=$BF$1,"",G299+G300+G301+G302+G303+G304+G305+G306+G307+G308+G309+G310+G311+G312+G313+G314+G315+G316+G317)</f>
        <v>0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-2619</v>
      </c>
      <c r="G319" s="7">
        <f t="shared" ref="G319:O319" si="28">IF(G4=$BF$1,"",G297+G318)</f>
        <v>-2619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-2619</v>
      </c>
      <c r="G326" s="7">
        <f t="shared" ref="G326:O326" si="30">IF(G4=$BF$1,"",G325+G319)</f>
        <v>-2619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-16309</v>
      </c>
      <c r="G328">
        <v>-24000</v>
      </c>
      <c r="H328">
        <v>-14125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  <c r="F332">
        <v>43377</v>
      </c>
      <c r="G332">
        <v>12299</v>
      </c>
      <c r="H332">
        <v>4260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27068</v>
      </c>
      <c r="G337" s="7">
        <f>IF(G4=$BF$1,"",SUM(G328:G336))</f>
        <v>-11701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-14027</v>
      </c>
      <c r="G348">
        <v>0</v>
      </c>
      <c r="H348">
        <v>0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-14027</v>
      </c>
      <c r="G352" s="7">
        <f>IF(G4=$BF$1,"",SUM(G339:G351))</f>
        <v>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10422</v>
      </c>
      <c r="G353" s="7">
        <f t="shared" ref="G353:O353" si="33">IF(G4=$BF$1,"",G326+G337+G352)</f>
        <v>-14320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10422</v>
      </c>
      <c r="G355" s="7">
        <f t="shared" ref="G355:O355" si="34">IF(G4=$BF$1,"",G353+G354)</f>
        <v>-14320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74414</v>
      </c>
      <c r="G356">
        <v>75110</v>
      </c>
      <c r="H356">
        <v>67037</v>
      </c>
    </row>
    <row r="357" spans="5:15">
      <c r="E357" s="6" t="s">
        <v>316</v>
      </c>
      <c r="F357" s="7">
        <f>F355+F356</f>
        <v>84836</v>
      </c>
      <c r="G357" s="7">
        <f t="shared" ref="G357:O357" si="35">IF(G4=$BF$1,"",G355+G356)</f>
        <v>60790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2.764693160870416E-2</v>
      </c>
      <c r="G364" s="24">
        <f t="shared" si="37"/>
        <v>9.1987242924231244E-2</v>
      </c>
      <c r="H364" s="24">
        <f t="shared" si="37"/>
        <v>-7.1414548568325645E-2</v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4.9361323421631242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-6.7951055448430345E-2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0.94034128488910451</v>
      </c>
      <c r="G370" s="27">
        <f t="shared" si="42"/>
        <v>0.94703768163702462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-0.1136333572508007</v>
      </c>
      <c r="G371" s="28">
        <f t="shared" si="43"/>
        <v>-1.9671894792127945E-2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-4.8388845029551708E-2</v>
      </c>
      <c r="G372" s="27">
        <f t="shared" si="44"/>
        <v>-7.5976695495013902E-3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-9.0128270957096232E-2</v>
      </c>
      <c r="G373" s="27">
        <f t="shared" si="45"/>
        <v>-1.3294932864138621E-2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0.4631113576717093</v>
      </c>
      <c r="G376" s="30">
        <f t="shared" si="47"/>
        <v>0.42852892698727862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0.86258363682897787</v>
      </c>
      <c r="G377" s="30">
        <f t="shared" si="48"/>
        <v>0.74986984857891348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23.823093327917132</v>
      </c>
      <c r="G378" s="30">
        <f t="shared" si="49"/>
        <v>27.197503844788834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5.1944733026294595E-3</v>
      </c>
      <c r="G382" s="32">
        <f t="shared" si="51"/>
        <v>5.1310781895692797E-2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5.1944733026294595E-3</v>
      </c>
      <c r="G383" s="32">
        <f t="shared" si="52"/>
        <v>5.1310781895692797E-2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4.1129858128841458E-3</v>
      </c>
      <c r="G384" s="32">
        <f t="shared" si="53"/>
        <v>3.622494814040475E-2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-4.8500269445941368E-3</v>
      </c>
      <c r="G385" s="32">
        <f t="shared" si="54"/>
        <v>-8.5556081864658715E-3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2221</v>
      </c>
      <c r="G418" s="17">
        <f>G130-G417</f>
        <v>11089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505</v>
      </c>
      <c r="B1" s="39" t="s">
        <v>506</v>
      </c>
      <c r="C1" s="39" t="s">
        <v>507</v>
      </c>
      <c r="D1" s="39" t="s">
        <v>508</v>
      </c>
      <c r="E1" s="39"/>
    </row>
    <row r="2" spans="1:5">
      <c r="A2" s="41" t="s">
        <v>519</v>
      </c>
      <c r="B2" s="42" t="s">
        <v>509</v>
      </c>
      <c r="C2" s="39">
        <v>1</v>
      </c>
      <c r="D2" s="39" t="s">
        <v>510</v>
      </c>
      <c r="E2" s="39"/>
    </row>
    <row r="3" spans="1:5">
      <c r="A3" s="41" t="s">
        <v>520</v>
      </c>
      <c r="B3" s="41" t="s">
        <v>509</v>
      </c>
      <c r="C3" s="39">
        <v>1</v>
      </c>
      <c r="D3" s="39" t="s">
        <v>510</v>
      </c>
    </row>
    <row r="4" spans="1:5">
      <c r="A4" s="42" t="s">
        <v>521</v>
      </c>
      <c r="B4" s="42" t="s">
        <v>509</v>
      </c>
      <c r="C4" s="39">
        <v>1</v>
      </c>
      <c r="D4" s="39" t="s">
        <v>510</v>
      </c>
    </row>
    <row r="5" spans="1:5">
      <c r="A5" s="41" t="s">
        <v>522</v>
      </c>
      <c r="B5" s="43" t="s">
        <v>509</v>
      </c>
      <c r="C5" s="39">
        <v>1</v>
      </c>
      <c r="D5" s="39" t="s">
        <v>510</v>
      </c>
    </row>
    <row r="6" spans="1:5">
      <c r="A6" t="s">
        <v>451</v>
      </c>
      <c r="B6" s="43" t="s">
        <v>509</v>
      </c>
      <c r="C6" s="39">
        <v>1</v>
      </c>
      <c r="D6" s="39" t="s">
        <v>510</v>
      </c>
    </row>
    <row r="7" spans="1:5">
      <c r="A7" t="s">
        <v>452</v>
      </c>
      <c r="B7" s="42" t="s">
        <v>509</v>
      </c>
      <c r="C7" s="39">
        <v>1</v>
      </c>
      <c r="D7" s="39" t="s">
        <v>510</v>
      </c>
    </row>
    <row r="8" spans="1:5">
      <c r="A8" s="41" t="s">
        <v>523</v>
      </c>
      <c r="B8" s="41" t="s">
        <v>511</v>
      </c>
      <c r="C8" s="39">
        <v>0</v>
      </c>
      <c r="D8" s="39" t="s">
        <v>510</v>
      </c>
    </row>
    <row r="9" spans="1:5">
      <c r="A9" s="44" t="s">
        <v>524</v>
      </c>
      <c r="B9" s="41" t="s">
        <v>51</v>
      </c>
      <c r="C9" s="39">
        <v>0</v>
      </c>
      <c r="D9" s="39" t="s">
        <v>510</v>
      </c>
    </row>
    <row r="10" spans="1:5">
      <c r="A10" t="s">
        <v>457</v>
      </c>
      <c r="B10" s="41" t="s">
        <v>512</v>
      </c>
      <c r="C10" s="39">
        <v>0</v>
      </c>
      <c r="D10" s="39" t="s">
        <v>510</v>
      </c>
    </row>
    <row r="11" spans="1:5">
      <c r="A11" t="s">
        <v>458</v>
      </c>
      <c r="B11" s="41" t="s">
        <v>512</v>
      </c>
      <c r="C11" s="39">
        <v>0</v>
      </c>
      <c r="D11" s="39" t="s">
        <v>510</v>
      </c>
    </row>
    <row r="12" spans="1:5">
      <c r="A12" s="44" t="s">
        <v>528</v>
      </c>
      <c r="B12" s="44" t="s">
        <v>527</v>
      </c>
      <c r="C12" s="39">
        <v>1</v>
      </c>
      <c r="D12" s="39" t="s">
        <v>510</v>
      </c>
    </row>
    <row r="13" spans="1:5">
      <c r="A13" s="44" t="s">
        <v>530</v>
      </c>
      <c r="B13" s="44" t="s">
        <v>529</v>
      </c>
      <c r="C13" s="39">
        <v>1</v>
      </c>
      <c r="D13" s="39" t="s">
        <v>510</v>
      </c>
    </row>
    <row r="14" spans="1:5">
      <c r="A14" s="45" t="s">
        <v>532</v>
      </c>
      <c r="B14" s="45" t="s">
        <v>531</v>
      </c>
      <c r="C14" s="39">
        <v>1</v>
      </c>
      <c r="D14" s="39" t="s">
        <v>510</v>
      </c>
    </row>
    <row r="15" spans="1:5">
      <c r="A15" s="46" t="s">
        <v>533</v>
      </c>
      <c r="B15" s="45" t="s">
        <v>531</v>
      </c>
      <c r="C15" s="39">
        <v>1</v>
      </c>
      <c r="D15" s="39" t="s">
        <v>510</v>
      </c>
    </row>
    <row r="16" spans="1:5">
      <c r="A16" s="46" t="s">
        <v>535</v>
      </c>
      <c r="B16" s="43" t="s">
        <v>534</v>
      </c>
      <c r="C16" s="39">
        <v>1</v>
      </c>
      <c r="D16" s="39" t="s">
        <v>510</v>
      </c>
    </row>
    <row r="17" spans="1:4" ht="25.5">
      <c r="A17" s="46" t="s">
        <v>536</v>
      </c>
      <c r="B17" s="47" t="s">
        <v>113</v>
      </c>
      <c r="C17" s="39">
        <v>1</v>
      </c>
      <c r="D17" s="39" t="s">
        <v>510</v>
      </c>
    </row>
    <row r="18" spans="1:4" ht="25.5">
      <c r="A18" s="46" t="s">
        <v>537</v>
      </c>
      <c r="B18" s="43" t="s">
        <v>137</v>
      </c>
      <c r="C18" s="39">
        <v>1</v>
      </c>
      <c r="D18" s="39" t="s">
        <v>510</v>
      </c>
    </row>
    <row r="19" spans="1:4">
      <c r="A19" s="46" t="s">
        <v>538</v>
      </c>
      <c r="B19" s="46" t="s">
        <v>161</v>
      </c>
      <c r="C19" s="39">
        <v>1</v>
      </c>
      <c r="D19" s="39" t="s">
        <v>510</v>
      </c>
    </row>
    <row r="20" spans="1:4">
      <c r="A20" s="46" t="s">
        <v>539</v>
      </c>
      <c r="B20" s="43" t="s">
        <v>514</v>
      </c>
      <c r="C20" s="39">
        <v>1</v>
      </c>
      <c r="D20" s="39" t="s">
        <v>510</v>
      </c>
    </row>
    <row r="21" spans="1:4">
      <c r="A21" s="46" t="s">
        <v>540</v>
      </c>
      <c r="B21" s="46" t="s">
        <v>161</v>
      </c>
      <c r="C21" s="39">
        <v>1</v>
      </c>
      <c r="D21" s="39" t="s">
        <v>510</v>
      </c>
    </row>
    <row r="22" spans="1:4">
      <c r="A22" s="46" t="s">
        <v>541</v>
      </c>
      <c r="B22" s="49" t="s">
        <v>513</v>
      </c>
      <c r="C22" s="39">
        <v>1</v>
      </c>
      <c r="D22" s="39" t="s">
        <v>510</v>
      </c>
    </row>
    <row r="23" spans="1:4">
      <c r="A23" s="43" t="s">
        <v>542</v>
      </c>
      <c r="B23" s="49" t="s">
        <v>515</v>
      </c>
      <c r="C23" s="39">
        <v>1</v>
      </c>
      <c r="D23" s="39" t="s">
        <v>510</v>
      </c>
    </row>
    <row r="24" spans="1:4">
      <c r="A24" s="46" t="s">
        <v>516</v>
      </c>
      <c r="B24" s="41" t="s">
        <v>515</v>
      </c>
      <c r="C24" s="39">
        <v>1</v>
      </c>
      <c r="D24" s="39" t="s">
        <v>510</v>
      </c>
    </row>
    <row r="25" spans="1:4">
      <c r="A25" s="46" t="s">
        <v>544</v>
      </c>
      <c r="B25" s="49" t="s">
        <v>543</v>
      </c>
      <c r="C25" s="39">
        <v>1</v>
      </c>
      <c r="D25" s="39" t="s">
        <v>510</v>
      </c>
    </row>
    <row r="26" spans="1:4">
      <c r="A26" s="49" t="s">
        <v>517</v>
      </c>
      <c r="B26" s="49" t="s">
        <v>517</v>
      </c>
      <c r="C26" s="39">
        <v>1</v>
      </c>
      <c r="D26" s="39" t="s">
        <v>510</v>
      </c>
    </row>
    <row r="27" spans="1:4">
      <c r="A27" t="s">
        <v>546</v>
      </c>
      <c r="B27" s="49" t="s">
        <v>545</v>
      </c>
      <c r="C27" s="39">
        <v>1</v>
      </c>
      <c r="D27" s="39" t="s">
        <v>510</v>
      </c>
    </row>
    <row r="28" spans="1:4">
      <c r="A28"/>
      <c r="B28" s="49"/>
      <c r="C28" s="48"/>
      <c r="D28" s="39"/>
    </row>
    <row r="29" spans="1:4">
      <c r="A29" s="49"/>
      <c r="B29" s="49"/>
      <c r="C29" s="48"/>
      <c r="D29" s="39"/>
    </row>
    <row r="30" spans="1:4">
      <c r="A30"/>
      <c r="B30" s="49"/>
      <c r="C30" s="48"/>
      <c r="D30" s="39"/>
    </row>
    <row r="31" spans="1:4">
      <c r="A31"/>
      <c r="B31" s="49"/>
      <c r="C31" s="48"/>
      <c r="D31" s="39"/>
    </row>
    <row r="32" spans="1:4">
      <c r="A32" s="44"/>
      <c r="B32" s="49"/>
      <c r="C32" s="48"/>
      <c r="D32" s="39"/>
    </row>
    <row r="33" spans="1:4">
      <c r="A33" s="44"/>
      <c r="B33" s="49"/>
      <c r="C33" s="48"/>
      <c r="D33" s="39"/>
    </row>
    <row r="34" spans="1:4">
      <c r="A34"/>
      <c r="B34" s="49"/>
      <c r="C34" s="48"/>
      <c r="D34" s="39"/>
    </row>
    <row r="35" spans="1:4">
      <c r="A35"/>
      <c r="B35" s="49"/>
      <c r="C35" s="48"/>
      <c r="D35" s="39"/>
    </row>
    <row r="36" spans="1:4">
      <c r="A36" s="41"/>
      <c r="B36" s="49"/>
      <c r="C36" s="48"/>
      <c r="D36" s="39"/>
    </row>
    <row r="37" spans="1:4">
      <c r="A37" s="41"/>
      <c r="B37" s="41"/>
      <c r="C37" s="48"/>
      <c r="D37" s="39"/>
    </row>
    <row r="38" spans="1:4">
      <c r="A38" s="41"/>
      <c r="B38" s="41"/>
      <c r="C38" s="48"/>
      <c r="D38" s="39"/>
    </row>
    <row r="39" spans="1:4">
      <c r="A39" s="41"/>
      <c r="B39" s="49"/>
      <c r="C39" s="48"/>
      <c r="D39" s="39"/>
    </row>
    <row r="40" spans="1:4">
      <c r="A40" s="41"/>
      <c r="B40" s="49"/>
      <c r="C40" s="48"/>
      <c r="D40" s="39"/>
    </row>
    <row r="41" spans="1:4">
      <c r="A41" s="41"/>
      <c r="B41" s="49"/>
      <c r="C41" s="48"/>
      <c r="D41" s="39"/>
    </row>
    <row r="42" spans="1:4">
      <c r="A42" s="49"/>
      <c r="B42" s="49"/>
      <c r="C42" s="48"/>
      <c r="D42" s="39"/>
    </row>
    <row r="43" spans="1:4">
      <c r="A43" s="41"/>
      <c r="B43" s="49"/>
      <c r="C43" s="48"/>
      <c r="D43" s="39"/>
    </row>
    <row r="44" spans="1:4">
      <c r="A44" s="41"/>
      <c r="B44" s="49"/>
      <c r="C44" s="48"/>
      <c r="D44" s="39"/>
    </row>
    <row r="45" spans="1:4">
      <c r="A45" s="41"/>
      <c r="B45" s="49"/>
      <c r="C45" s="48"/>
      <c r="D45" s="39"/>
    </row>
    <row r="46" spans="1:4">
      <c r="A46" s="49"/>
      <c r="B46" s="49"/>
      <c r="C46" s="48"/>
      <c r="D46" s="39"/>
    </row>
    <row r="47" spans="1:4">
      <c r="A47" s="49"/>
      <c r="B47" s="49"/>
      <c r="C47" s="48"/>
      <c r="D47" s="39"/>
    </row>
    <row r="48" spans="1:4">
      <c r="A48" s="49"/>
      <c r="B48" s="49"/>
    </row>
    <row r="49" spans="1:2">
      <c r="A49" s="49"/>
      <c r="B49" s="49"/>
    </row>
    <row r="50" spans="1:2">
      <c r="A50" s="49"/>
      <c r="B50" s="49"/>
    </row>
    <row r="51" spans="1:2">
      <c r="A51" s="49"/>
      <c r="B51" s="49"/>
    </row>
    <row r="52" spans="1:2">
      <c r="A52" s="49"/>
      <c r="B52" s="49"/>
    </row>
    <row r="53" spans="1:2">
      <c r="A53" s="49"/>
      <c r="B53" s="49"/>
    </row>
    <row r="54" spans="1:2">
      <c r="A54" s="49"/>
      <c r="B54" s="49"/>
    </row>
    <row r="55" spans="1:2">
      <c r="A55" s="49"/>
      <c r="B55" s="49"/>
    </row>
    <row r="56" spans="1:2">
      <c r="A56" s="49"/>
      <c r="B56" s="49"/>
    </row>
    <row r="57" spans="1:2">
      <c r="A57" s="49"/>
      <c r="B57" s="49"/>
    </row>
    <row r="58" spans="1:2">
      <c r="A58" s="49"/>
      <c r="B58" s="49"/>
    </row>
    <row r="59" spans="1:2">
      <c r="A59" s="49"/>
      <c r="B59" s="49"/>
    </row>
    <row r="60" spans="1:2">
      <c r="A60" s="49"/>
      <c r="B60" s="49"/>
    </row>
    <row r="61" spans="1:2">
      <c r="A61" s="49"/>
      <c r="B61" s="49"/>
    </row>
    <row r="62" spans="1:2">
      <c r="A62" s="49"/>
      <c r="B62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5"/>
  <sheetViews>
    <sheetView workbookViewId="0"/>
  </sheetViews>
  <sheetFormatPr defaultRowHeight="12.75"/>
  <cols>
    <col min="1" max="4" width="25.7109375" customWidth="1"/>
  </cols>
  <sheetData>
    <row r="4" spans="1:10">
      <c r="F4" t="s">
        <v>374</v>
      </c>
    </row>
    <row r="5" spans="1:10">
      <c r="F5" t="s">
        <v>375</v>
      </c>
    </row>
    <row r="6" spans="1:10">
      <c r="F6" t="s">
        <v>376</v>
      </c>
    </row>
    <row r="7" spans="1:10">
      <c r="A7" t="s">
        <v>377</v>
      </c>
      <c r="E7" t="s">
        <v>377</v>
      </c>
      <c r="F7" t="s">
        <v>378</v>
      </c>
      <c r="I7" t="s">
        <v>379</v>
      </c>
    </row>
    <row r="8" spans="1:10">
      <c r="A8" t="s">
        <v>380</v>
      </c>
      <c r="E8" t="s">
        <v>380</v>
      </c>
      <c r="F8" t="s">
        <v>381</v>
      </c>
      <c r="H8">
        <v>-1</v>
      </c>
      <c r="I8" t="s">
        <v>382</v>
      </c>
    </row>
    <row r="9" spans="1:10">
      <c r="A9" t="s">
        <v>383</v>
      </c>
      <c r="E9" t="s">
        <v>383</v>
      </c>
    </row>
    <row r="10" spans="1:10">
      <c r="A10" t="s">
        <v>384</v>
      </c>
      <c r="B10" t="s">
        <v>103</v>
      </c>
      <c r="C10" t="s">
        <v>103</v>
      </c>
      <c r="E10" t="s">
        <v>384</v>
      </c>
      <c r="F10" t="s">
        <v>385</v>
      </c>
      <c r="G10">
        <v>309891</v>
      </c>
      <c r="H10">
        <v>1136477</v>
      </c>
      <c r="J10">
        <v>1459486</v>
      </c>
    </row>
    <row r="11" spans="1:10">
      <c r="A11" t="s">
        <v>386</v>
      </c>
      <c r="B11" t="s">
        <v>117</v>
      </c>
      <c r="C11" t="s">
        <v>117</v>
      </c>
      <c r="D11" t="s">
        <v>116</v>
      </c>
      <c r="E11" t="s">
        <v>386</v>
      </c>
      <c r="F11" t="s">
        <v>387</v>
      </c>
      <c r="G11">
        <v>7749</v>
      </c>
      <c r="H11">
        <v>55576</v>
      </c>
      <c r="J11">
        <v>74414</v>
      </c>
    </row>
    <row r="12" spans="1:10">
      <c r="A12" t="s">
        <v>388</v>
      </c>
      <c r="B12" t="s">
        <v>107</v>
      </c>
      <c r="C12" t="s">
        <v>107</v>
      </c>
      <c r="D12" t="s">
        <v>80</v>
      </c>
      <c r="E12" t="s">
        <v>388</v>
      </c>
      <c r="F12" t="s">
        <v>389</v>
      </c>
      <c r="G12">
        <v>321194</v>
      </c>
      <c r="H12">
        <v>62950</v>
      </c>
      <c r="I12" t="s">
        <v>390</v>
      </c>
    </row>
    <row r="13" spans="1:10">
      <c r="A13" t="s">
        <v>391</v>
      </c>
      <c r="E13" t="s">
        <v>391</v>
      </c>
      <c r="F13" t="s">
        <v>392</v>
      </c>
      <c r="G13">
        <v>-6513</v>
      </c>
      <c r="H13">
        <v>1895</v>
      </c>
    </row>
    <row r="14" spans="1:10">
      <c r="A14" t="s">
        <v>393</v>
      </c>
      <c r="B14" t="s">
        <v>96</v>
      </c>
      <c r="C14" t="s">
        <v>96</v>
      </c>
      <c r="E14" t="s">
        <v>393</v>
      </c>
      <c r="G14">
        <v>80049</v>
      </c>
      <c r="H14">
        <v>845498</v>
      </c>
      <c r="I14" t="s">
        <v>394</v>
      </c>
    </row>
    <row r="15" spans="1:10">
      <c r="A15" t="s">
        <v>395</v>
      </c>
      <c r="E15" t="s">
        <v>395</v>
      </c>
      <c r="G15">
        <v>2721</v>
      </c>
      <c r="H15">
        <v>30642</v>
      </c>
      <c r="I15" t="s">
        <v>396</v>
      </c>
    </row>
    <row r="16" spans="1:10">
      <c r="A16" t="s">
        <v>397</v>
      </c>
      <c r="B16" t="s">
        <v>352</v>
      </c>
      <c r="C16" t="s">
        <v>137</v>
      </c>
      <c r="D16" t="s">
        <v>116</v>
      </c>
      <c r="E16" t="s">
        <v>397</v>
      </c>
      <c r="H16">
        <v>84386</v>
      </c>
      <c r="J16">
        <v>84386</v>
      </c>
    </row>
    <row r="17" spans="1:10">
      <c r="A17" t="s">
        <v>398</v>
      </c>
      <c r="B17" t="s">
        <v>120</v>
      </c>
      <c r="C17" t="s">
        <v>120</v>
      </c>
      <c r="E17" t="s">
        <v>398</v>
      </c>
      <c r="H17">
        <v>105060</v>
      </c>
      <c r="J17">
        <v>105060</v>
      </c>
    </row>
    <row r="18" spans="1:10">
      <c r="A18" t="s">
        <v>399</v>
      </c>
      <c r="E18" t="s">
        <v>399</v>
      </c>
      <c r="H18">
        <v>45300</v>
      </c>
      <c r="J18">
        <v>45300</v>
      </c>
    </row>
    <row r="19" spans="1:10">
      <c r="A19" t="s">
        <v>400</v>
      </c>
      <c r="B19" t="s">
        <v>133</v>
      </c>
      <c r="C19" t="s">
        <v>133</v>
      </c>
      <c r="E19" t="s">
        <v>400</v>
      </c>
      <c r="G19">
        <v>7560</v>
      </c>
      <c r="H19">
        <v>2489</v>
      </c>
      <c r="I19" t="s">
        <v>401</v>
      </c>
      <c r="J19">
        <v>10332</v>
      </c>
    </row>
    <row r="20" spans="1:10">
      <c r="A20" t="s">
        <v>402</v>
      </c>
      <c r="B20" t="s">
        <v>101</v>
      </c>
      <c r="C20" t="s">
        <v>101</v>
      </c>
      <c r="E20" t="s">
        <v>402</v>
      </c>
      <c r="G20">
        <v>21533</v>
      </c>
      <c r="H20">
        <v>4833</v>
      </c>
      <c r="I20" t="s">
        <v>403</v>
      </c>
      <c r="J20">
        <v>26196</v>
      </c>
    </row>
    <row r="21" spans="1:10">
      <c r="A21" t="s">
        <v>404</v>
      </c>
      <c r="E21" t="s">
        <v>404</v>
      </c>
      <c r="H21">
        <v>61647</v>
      </c>
      <c r="J21">
        <v>61647</v>
      </c>
    </row>
    <row r="22" spans="1:10">
      <c r="A22" t="s">
        <v>405</v>
      </c>
      <c r="B22" t="s">
        <v>406</v>
      </c>
      <c r="C22" t="s">
        <v>92</v>
      </c>
      <c r="D22" t="s">
        <v>80</v>
      </c>
      <c r="E22" t="s">
        <v>405</v>
      </c>
      <c r="H22">
        <v>22549</v>
      </c>
      <c r="J22">
        <v>22549</v>
      </c>
    </row>
    <row r="23" spans="1:10">
      <c r="A23" t="s">
        <v>407</v>
      </c>
      <c r="B23" t="s">
        <v>407</v>
      </c>
      <c r="C23" t="s">
        <v>91</v>
      </c>
      <c r="D23" t="s">
        <v>80</v>
      </c>
      <c r="E23" t="s">
        <v>407</v>
      </c>
      <c r="H23">
        <v>6521</v>
      </c>
      <c r="J23">
        <v>6521</v>
      </c>
    </row>
    <row r="24" spans="1:10">
      <c r="A24" t="s">
        <v>408</v>
      </c>
      <c r="D24" t="s">
        <v>80</v>
      </c>
      <c r="E24" t="s">
        <v>408</v>
      </c>
      <c r="H24">
        <v>28851</v>
      </c>
      <c r="J24">
        <v>28851</v>
      </c>
    </row>
    <row r="25" spans="1:10">
      <c r="A25" t="s">
        <v>409</v>
      </c>
      <c r="D25" t="s">
        <v>80</v>
      </c>
      <c r="E25" t="s">
        <v>409</v>
      </c>
      <c r="G25">
        <v>-403</v>
      </c>
      <c r="H25">
        <v>1946</v>
      </c>
      <c r="J25">
        <v>1543</v>
      </c>
    </row>
    <row r="26" spans="1:10">
      <c r="A26" t="s">
        <v>410</v>
      </c>
      <c r="B26" t="s">
        <v>113</v>
      </c>
      <c r="C26" t="s">
        <v>113</v>
      </c>
      <c r="D26" t="s">
        <v>80</v>
      </c>
      <c r="E26" t="s">
        <v>410</v>
      </c>
      <c r="F26" t="s">
        <v>411</v>
      </c>
      <c r="G26">
        <v>52806</v>
      </c>
      <c r="H26">
        <v>21897</v>
      </c>
      <c r="I26" t="s">
        <v>412</v>
      </c>
      <c r="J26">
        <v>75384</v>
      </c>
    </row>
    <row r="27" spans="1:10">
      <c r="A27" t="s">
        <v>413</v>
      </c>
      <c r="D27" t="s">
        <v>80</v>
      </c>
      <c r="E27" t="s">
        <v>413</v>
      </c>
      <c r="F27" t="s">
        <v>414</v>
      </c>
      <c r="G27">
        <v>796587</v>
      </c>
      <c r="H27">
        <v>2518517</v>
      </c>
      <c r="I27" t="s">
        <v>415</v>
      </c>
      <c r="J27">
        <v>2001669</v>
      </c>
    </row>
    <row r="28" spans="1:10">
      <c r="A28" t="s">
        <v>416</v>
      </c>
      <c r="D28" t="s">
        <v>80</v>
      </c>
      <c r="E28" t="s">
        <v>416</v>
      </c>
    </row>
    <row r="29" spans="1:10">
      <c r="A29" t="s">
        <v>417</v>
      </c>
      <c r="B29" t="s">
        <v>181</v>
      </c>
      <c r="C29" t="s">
        <v>181</v>
      </c>
      <c r="D29" t="s">
        <v>181</v>
      </c>
      <c r="E29" t="s">
        <v>417</v>
      </c>
    </row>
    <row r="30" spans="1:10">
      <c r="A30" t="s">
        <v>418</v>
      </c>
      <c r="B30" t="s">
        <v>145</v>
      </c>
      <c r="C30" t="s">
        <v>145</v>
      </c>
      <c r="D30" t="s">
        <v>80</v>
      </c>
      <c r="E30" t="s">
        <v>418</v>
      </c>
    </row>
    <row r="31" spans="1:10">
      <c r="A31" t="s">
        <v>419</v>
      </c>
      <c r="B31" t="s">
        <v>164</v>
      </c>
      <c r="C31" t="s">
        <v>164</v>
      </c>
      <c r="D31" t="s">
        <v>141</v>
      </c>
      <c r="E31" t="s">
        <v>419</v>
      </c>
      <c r="H31">
        <v>634664</v>
      </c>
      <c r="J31">
        <v>634664</v>
      </c>
    </row>
    <row r="32" spans="1:10">
      <c r="A32" t="s">
        <v>420</v>
      </c>
      <c r="B32" t="s">
        <v>139</v>
      </c>
      <c r="C32" t="s">
        <v>139</v>
      </c>
      <c r="D32" t="s">
        <v>80</v>
      </c>
      <c r="E32" t="s">
        <v>420</v>
      </c>
      <c r="H32">
        <v>285397</v>
      </c>
      <c r="J32">
        <v>285397</v>
      </c>
    </row>
    <row r="33" spans="1:10">
      <c r="A33" t="s">
        <v>421</v>
      </c>
      <c r="D33" t="s">
        <v>80</v>
      </c>
      <c r="E33" t="s">
        <v>421</v>
      </c>
      <c r="H33">
        <v>10851</v>
      </c>
      <c r="J33">
        <v>10851</v>
      </c>
    </row>
    <row r="34" spans="1:10">
      <c r="A34" t="s">
        <v>422</v>
      </c>
      <c r="D34" t="s">
        <v>80</v>
      </c>
      <c r="E34" t="s">
        <v>422</v>
      </c>
    </row>
    <row r="35" spans="1:10">
      <c r="A35" t="s">
        <v>423</v>
      </c>
      <c r="D35" t="s">
        <v>80</v>
      </c>
      <c r="E35" t="s">
        <v>423</v>
      </c>
      <c r="H35">
        <v>7984</v>
      </c>
      <c r="J35">
        <v>7984</v>
      </c>
    </row>
    <row r="36" spans="1:10">
      <c r="A36" t="s">
        <v>424</v>
      </c>
      <c r="B36" t="s">
        <v>169</v>
      </c>
      <c r="C36" t="s">
        <v>168</v>
      </c>
      <c r="D36" t="s">
        <v>165</v>
      </c>
      <c r="E36" t="s">
        <v>424</v>
      </c>
      <c r="F36" t="s">
        <v>425</v>
      </c>
      <c r="G36">
        <v>72230</v>
      </c>
      <c r="J36">
        <v>294713</v>
      </c>
    </row>
    <row r="37" spans="1:10">
      <c r="A37" t="s">
        <v>426</v>
      </c>
      <c r="D37" t="s">
        <v>80</v>
      </c>
      <c r="E37" t="s">
        <v>426</v>
      </c>
      <c r="F37" t="s">
        <v>427</v>
      </c>
      <c r="G37">
        <v>630000</v>
      </c>
      <c r="H37">
        <v>5049</v>
      </c>
      <c r="I37" t="s">
        <v>394</v>
      </c>
    </row>
    <row r="38" spans="1:10">
      <c r="A38" t="s">
        <v>428</v>
      </c>
      <c r="B38" t="s">
        <v>429</v>
      </c>
      <c r="C38" t="s">
        <v>161</v>
      </c>
      <c r="D38" t="s">
        <v>141</v>
      </c>
      <c r="E38" t="s">
        <v>428</v>
      </c>
      <c r="F38" t="s">
        <v>430</v>
      </c>
      <c r="G38">
        <v>19574</v>
      </c>
      <c r="H38">
        <v>1324</v>
      </c>
      <c r="I38" t="s">
        <v>396</v>
      </c>
    </row>
    <row r="39" spans="1:10">
      <c r="A39" t="s">
        <v>431</v>
      </c>
      <c r="B39" t="s">
        <v>164</v>
      </c>
      <c r="C39" t="s">
        <v>164</v>
      </c>
      <c r="D39" t="s">
        <v>141</v>
      </c>
      <c r="E39" t="s">
        <v>431</v>
      </c>
      <c r="F39" t="s">
        <v>432</v>
      </c>
      <c r="G39">
        <v>11832</v>
      </c>
      <c r="H39">
        <v>44578</v>
      </c>
      <c r="I39" t="s">
        <v>412</v>
      </c>
      <c r="J39">
        <v>49666</v>
      </c>
    </row>
    <row r="40" spans="1:10">
      <c r="A40" t="s">
        <v>433</v>
      </c>
      <c r="B40" t="s">
        <v>164</v>
      </c>
      <c r="C40" t="s">
        <v>164</v>
      </c>
      <c r="D40" t="s">
        <v>141</v>
      </c>
      <c r="E40" t="s">
        <v>433</v>
      </c>
      <c r="F40" t="s">
        <v>434</v>
      </c>
      <c r="G40">
        <v>733636</v>
      </c>
      <c r="H40">
        <v>989847</v>
      </c>
      <c r="I40" t="s">
        <v>435</v>
      </c>
      <c r="J40">
        <v>1283275</v>
      </c>
    </row>
    <row r="41" spans="1:10">
      <c r="A41" t="s">
        <v>436</v>
      </c>
      <c r="B41" t="s">
        <v>181</v>
      </c>
      <c r="C41" t="s">
        <v>181</v>
      </c>
      <c r="D41" t="s">
        <v>181</v>
      </c>
      <c r="E41" t="s">
        <v>436</v>
      </c>
    </row>
    <row r="42" spans="1:10">
      <c r="A42" t="s">
        <v>437</v>
      </c>
      <c r="B42" t="s">
        <v>195</v>
      </c>
      <c r="C42" t="s">
        <v>195</v>
      </c>
      <c r="D42" t="s">
        <v>181</v>
      </c>
      <c r="E42" t="s">
        <v>437</v>
      </c>
      <c r="F42" t="s">
        <v>438</v>
      </c>
      <c r="G42">
        <v>62951</v>
      </c>
      <c r="H42">
        <v>1528670</v>
      </c>
      <c r="I42" t="s">
        <v>439</v>
      </c>
      <c r="J42">
        <v>718394</v>
      </c>
    </row>
    <row r="43" spans="1:10">
      <c r="A43" t="s">
        <v>440</v>
      </c>
      <c r="B43" t="s">
        <v>195</v>
      </c>
      <c r="C43" t="s">
        <v>195</v>
      </c>
      <c r="D43" t="s">
        <v>181</v>
      </c>
      <c r="E43" t="s">
        <v>440</v>
      </c>
      <c r="F43" t="s">
        <v>414</v>
      </c>
      <c r="G43">
        <v>796587</v>
      </c>
      <c r="H43">
        <v>2518517</v>
      </c>
      <c r="I43" t="s">
        <v>415</v>
      </c>
      <c r="J43">
        <v>2001669</v>
      </c>
    </row>
    <row r="44" spans="1:10">
      <c r="A44" t="s">
        <v>441</v>
      </c>
      <c r="D44" t="s">
        <v>181</v>
      </c>
      <c r="E44" t="s">
        <v>441</v>
      </c>
    </row>
    <row r="45" spans="1:10">
      <c r="A45" t="s">
        <v>442</v>
      </c>
      <c r="D45" t="s">
        <v>181</v>
      </c>
      <c r="E45" t="s">
        <v>442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/>
  </sheetViews>
  <sheetFormatPr defaultRowHeight="12.75"/>
  <cols>
    <col min="1" max="4" width="25.7109375" customWidth="1"/>
  </cols>
  <sheetData>
    <row r="2" spans="1:8">
      <c r="F2">
        <v>2018</v>
      </c>
      <c r="G2">
        <v>2017</v>
      </c>
      <c r="H2">
        <v>2016</v>
      </c>
    </row>
    <row r="3" spans="1:8">
      <c r="A3" t="s">
        <v>443</v>
      </c>
      <c r="B3" t="s">
        <v>444</v>
      </c>
      <c r="C3" t="s">
        <v>26</v>
      </c>
      <c r="D3" t="s">
        <v>444</v>
      </c>
      <c r="E3" t="s">
        <v>443</v>
      </c>
    </row>
    <row r="4" spans="1:8">
      <c r="A4" t="s">
        <v>445</v>
      </c>
      <c r="D4" t="s">
        <v>444</v>
      </c>
      <c r="E4" t="s">
        <v>445</v>
      </c>
      <c r="F4">
        <v>547897</v>
      </c>
      <c r="G4">
        <v>516334</v>
      </c>
      <c r="H4">
        <v>565845</v>
      </c>
    </row>
    <row r="5" spans="1:8">
      <c r="A5" t="s">
        <v>446</v>
      </c>
      <c r="D5" t="s">
        <v>444</v>
      </c>
      <c r="E5" t="s">
        <v>446</v>
      </c>
      <c r="F5">
        <v>472547</v>
      </c>
      <c r="G5">
        <v>450180</v>
      </c>
      <c r="H5">
        <v>470940</v>
      </c>
    </row>
    <row r="6" spans="1:8">
      <c r="A6" t="s">
        <v>447</v>
      </c>
      <c r="B6" t="s">
        <v>444</v>
      </c>
      <c r="C6" t="s">
        <v>26</v>
      </c>
      <c r="D6" t="s">
        <v>444</v>
      </c>
      <c r="E6" t="s">
        <v>447</v>
      </c>
      <c r="F6">
        <v>467775</v>
      </c>
      <c r="G6">
        <v>438034</v>
      </c>
      <c r="H6">
        <v>468465</v>
      </c>
    </row>
    <row r="7" spans="1:8">
      <c r="A7" t="s">
        <v>448</v>
      </c>
      <c r="B7" t="s">
        <v>54</v>
      </c>
      <c r="C7" t="s">
        <v>54</v>
      </c>
      <c r="D7" t="s">
        <v>444</v>
      </c>
      <c r="E7" t="s">
        <v>448</v>
      </c>
      <c r="F7">
        <v>46342</v>
      </c>
      <c r="G7">
        <v>39323</v>
      </c>
      <c r="H7">
        <v>33983</v>
      </c>
    </row>
    <row r="8" spans="1:8">
      <c r="A8" t="s">
        <v>449</v>
      </c>
      <c r="B8" t="s">
        <v>450</v>
      </c>
      <c r="C8" t="s">
        <v>47</v>
      </c>
      <c r="D8" t="s">
        <v>444</v>
      </c>
      <c r="E8" t="s">
        <v>449</v>
      </c>
    </row>
    <row r="9" spans="1:8">
      <c r="A9" t="s">
        <v>451</v>
      </c>
      <c r="D9" t="s">
        <v>444</v>
      </c>
      <c r="E9" t="s">
        <v>451</v>
      </c>
      <c r="F9">
        <v>-456</v>
      </c>
      <c r="G9">
        <v>-2606</v>
      </c>
      <c r="H9">
        <v>-6733</v>
      </c>
    </row>
    <row r="10" spans="1:8">
      <c r="A10" t="s">
        <v>452</v>
      </c>
      <c r="B10" t="s">
        <v>450</v>
      </c>
      <c r="C10" t="s">
        <v>47</v>
      </c>
      <c r="D10" t="s">
        <v>444</v>
      </c>
      <c r="E10" t="s">
        <v>452</v>
      </c>
      <c r="F10">
        <v>-16451</v>
      </c>
      <c r="G10">
        <v>4182</v>
      </c>
      <c r="H10">
        <v>28454</v>
      </c>
    </row>
    <row r="11" spans="1:8">
      <c r="A11" t="s">
        <v>453</v>
      </c>
      <c r="B11" t="s">
        <v>450</v>
      </c>
      <c r="C11" t="s">
        <v>47</v>
      </c>
      <c r="D11" t="s">
        <v>444</v>
      </c>
      <c r="E11" t="s">
        <v>453</v>
      </c>
      <c r="F11">
        <v>-16907</v>
      </c>
      <c r="G11">
        <v>1576</v>
      </c>
      <c r="H11">
        <v>21721</v>
      </c>
    </row>
    <row r="12" spans="1:8">
      <c r="A12" t="s">
        <v>454</v>
      </c>
      <c r="B12" t="s">
        <v>444</v>
      </c>
      <c r="C12" t="s">
        <v>26</v>
      </c>
      <c r="D12" t="s">
        <v>444</v>
      </c>
      <c r="E12" t="s">
        <v>454</v>
      </c>
      <c r="F12">
        <v>1728</v>
      </c>
      <c r="G12">
        <v>6582</v>
      </c>
      <c r="H12">
        <v>10345</v>
      </c>
    </row>
    <row r="13" spans="1:8">
      <c r="A13" t="s">
        <v>455</v>
      </c>
      <c r="B13" t="s">
        <v>45</v>
      </c>
      <c r="C13" t="s">
        <v>45</v>
      </c>
      <c r="D13" t="s">
        <v>444</v>
      </c>
      <c r="E13" t="s">
        <v>455</v>
      </c>
      <c r="F13">
        <v>498938</v>
      </c>
      <c r="G13">
        <v>485515</v>
      </c>
      <c r="H13">
        <v>534514</v>
      </c>
    </row>
    <row r="14" spans="1:8">
      <c r="A14" t="s">
        <v>456</v>
      </c>
      <c r="D14" t="s">
        <v>444</v>
      </c>
      <c r="E14" t="s">
        <v>456</v>
      </c>
    </row>
    <row r="15" spans="1:8">
      <c r="A15" t="s">
        <v>457</v>
      </c>
      <c r="D15" t="s">
        <v>444</v>
      </c>
      <c r="E15" t="s">
        <v>457</v>
      </c>
      <c r="F15">
        <v>334625</v>
      </c>
      <c r="G15">
        <v>269212</v>
      </c>
      <c r="H15">
        <v>264003</v>
      </c>
    </row>
    <row r="16" spans="1:8">
      <c r="A16" t="s">
        <v>458</v>
      </c>
      <c r="D16" t="s">
        <v>444</v>
      </c>
      <c r="E16" t="s">
        <v>458</v>
      </c>
      <c r="F16">
        <v>190778</v>
      </c>
      <c r="G16">
        <v>183733</v>
      </c>
      <c r="H16">
        <v>196650</v>
      </c>
    </row>
    <row r="17" spans="1:8">
      <c r="A17" t="s">
        <v>459</v>
      </c>
      <c r="B17" t="s">
        <v>38</v>
      </c>
      <c r="C17" t="s">
        <v>38</v>
      </c>
      <c r="D17" t="s">
        <v>444</v>
      </c>
      <c r="E17" t="s">
        <v>459</v>
      </c>
      <c r="F17">
        <v>29766</v>
      </c>
      <c r="G17">
        <v>25714</v>
      </c>
      <c r="H17">
        <v>17338</v>
      </c>
    </row>
    <row r="18" spans="1:8">
      <c r="A18" t="s">
        <v>460</v>
      </c>
      <c r="B18" t="s">
        <v>51</v>
      </c>
      <c r="C18" t="s">
        <v>51</v>
      </c>
      <c r="D18" t="s">
        <v>444</v>
      </c>
      <c r="E18" t="s">
        <v>460</v>
      </c>
      <c r="F18">
        <v>19694</v>
      </c>
      <c r="G18">
        <v>16906</v>
      </c>
      <c r="H18">
        <v>8905</v>
      </c>
    </row>
    <row r="19" spans="1:8">
      <c r="A19" t="s">
        <v>461</v>
      </c>
      <c r="B19" t="s">
        <v>462</v>
      </c>
      <c r="C19" t="s">
        <v>61</v>
      </c>
      <c r="D19" t="s">
        <v>444</v>
      </c>
      <c r="E19" t="s">
        <v>461</v>
      </c>
      <c r="F19">
        <v>-75925</v>
      </c>
      <c r="G19">
        <v>-10050</v>
      </c>
      <c r="H19">
        <v>47618</v>
      </c>
    </row>
    <row r="20" spans="1:8">
      <c r="A20" t="s">
        <v>463</v>
      </c>
      <c r="B20" t="s">
        <v>62</v>
      </c>
      <c r="C20" t="s">
        <v>62</v>
      </c>
      <c r="D20" t="s">
        <v>444</v>
      </c>
      <c r="E20" t="s">
        <v>463</v>
      </c>
      <c r="F20">
        <v>-19229</v>
      </c>
      <c r="G20">
        <v>-499</v>
      </c>
      <c r="H20">
        <v>-2250</v>
      </c>
    </row>
    <row r="21" spans="1:8">
      <c r="A21" t="s">
        <v>464</v>
      </c>
      <c r="D21" t="s">
        <v>444</v>
      </c>
      <c r="E21" t="s">
        <v>464</v>
      </c>
      <c r="F21">
        <v>-56696</v>
      </c>
      <c r="G21">
        <v>-9551</v>
      </c>
      <c r="H21">
        <v>49868</v>
      </c>
    </row>
    <row r="22" spans="1:8">
      <c r="A22" t="s">
        <v>465</v>
      </c>
      <c r="D22" t="s">
        <v>444</v>
      </c>
      <c r="E22" t="s">
        <v>465</v>
      </c>
    </row>
    <row r="23" spans="1:8">
      <c r="A23" t="s">
        <v>466</v>
      </c>
      <c r="D23" t="s">
        <v>444</v>
      </c>
      <c r="E23" t="s">
        <v>466</v>
      </c>
    </row>
    <row r="24" spans="1:8">
      <c r="A24" t="s">
        <v>467</v>
      </c>
      <c r="D24" t="s">
        <v>444</v>
      </c>
      <c r="E24" t="s">
        <v>467</v>
      </c>
      <c r="F24">
        <v>-402</v>
      </c>
      <c r="G24">
        <v>-55</v>
      </c>
      <c r="H24">
        <v>289</v>
      </c>
    </row>
    <row r="25" spans="1:8">
      <c r="A25" t="s">
        <v>468</v>
      </c>
      <c r="D25" t="s">
        <v>444</v>
      </c>
      <c r="E25" t="s">
        <v>468</v>
      </c>
      <c r="F25">
        <v>-402</v>
      </c>
      <c r="G25">
        <v>-55</v>
      </c>
      <c r="H25">
        <v>284</v>
      </c>
    </row>
    <row r="26" spans="1:8">
      <c r="A26" t="s">
        <v>469</v>
      </c>
      <c r="D26" t="s">
        <v>444</v>
      </c>
      <c r="E26" t="s">
        <v>469</v>
      </c>
    </row>
    <row r="27" spans="1:8">
      <c r="A27" t="s">
        <v>467</v>
      </c>
      <c r="D27" t="s">
        <v>444</v>
      </c>
      <c r="E27" t="s">
        <v>467</v>
      </c>
      <c r="F27">
        <v>14088883</v>
      </c>
      <c r="G27">
        <v>17308663</v>
      </c>
      <c r="H27">
        <v>17246717</v>
      </c>
    </row>
    <row r="28" spans="1:8">
      <c r="A28" t="s">
        <v>468</v>
      </c>
      <c r="D28" t="s">
        <v>444</v>
      </c>
      <c r="E28" t="s">
        <v>468</v>
      </c>
      <c r="F28">
        <v>14088883</v>
      </c>
      <c r="G28">
        <v>17308663</v>
      </c>
      <c r="H28">
        <v>17547061</v>
      </c>
    </row>
    <row r="29" spans="1:8">
      <c r="A29" t="s">
        <v>470</v>
      </c>
      <c r="D29" t="s">
        <v>444</v>
      </c>
      <c r="E29" t="s">
        <v>470</v>
      </c>
      <c r="F29">
        <v>100</v>
      </c>
    </row>
    <row r="30" spans="1:8">
      <c r="A30" t="s">
        <v>441</v>
      </c>
      <c r="D30" t="s">
        <v>444</v>
      </c>
      <c r="E30" t="s">
        <v>441</v>
      </c>
    </row>
    <row r="31" spans="1:8">
      <c r="A31" t="s">
        <v>471</v>
      </c>
      <c r="D31" t="s">
        <v>444</v>
      </c>
      <c r="E31" t="s">
        <v>471</v>
      </c>
    </row>
    <row r="32" spans="1:8">
      <c r="D32" t="s">
        <v>444</v>
      </c>
    </row>
    <row r="33" spans="1:8">
      <c r="D33" t="s">
        <v>444</v>
      </c>
    </row>
    <row r="34" spans="1:8">
      <c r="D34" t="s">
        <v>444</v>
      </c>
      <c r="F34">
        <v>2018</v>
      </c>
      <c r="G34">
        <v>2017</v>
      </c>
      <c r="H34">
        <v>2016</v>
      </c>
    </row>
    <row r="35" spans="1:8">
      <c r="A35" t="s">
        <v>464</v>
      </c>
      <c r="B35" t="s">
        <v>70</v>
      </c>
      <c r="C35" t="s">
        <v>70</v>
      </c>
      <c r="D35" t="s">
        <v>444</v>
      </c>
      <c r="E35" t="s">
        <v>464</v>
      </c>
      <c r="F35">
        <v>-56696</v>
      </c>
      <c r="H35">
        <v>49868</v>
      </c>
    </row>
    <row r="36" spans="1:8">
      <c r="A36" t="s">
        <v>472</v>
      </c>
      <c r="B36" t="s">
        <v>473</v>
      </c>
      <c r="C36" t="s">
        <v>474</v>
      </c>
      <c r="D36" t="s">
        <v>444</v>
      </c>
      <c r="E36" t="s">
        <v>472</v>
      </c>
    </row>
    <row r="37" spans="1:8">
      <c r="A37" t="s">
        <v>475</v>
      </c>
      <c r="D37" t="s">
        <v>444</v>
      </c>
      <c r="E37" t="s">
        <v>475</v>
      </c>
      <c r="F37">
        <v>-20748</v>
      </c>
      <c r="G37">
        <v>9677</v>
      </c>
      <c r="H37">
        <v>10058</v>
      </c>
    </row>
    <row r="38" spans="1:8">
      <c r="D38" t="s">
        <v>444</v>
      </c>
    </row>
    <row r="39" spans="1:8">
      <c r="A39" t="s">
        <v>476</v>
      </c>
      <c r="B39" t="s">
        <v>474</v>
      </c>
      <c r="C39" t="s">
        <v>474</v>
      </c>
      <c r="D39" t="s">
        <v>444</v>
      </c>
      <c r="E39" t="s">
        <v>476</v>
      </c>
      <c r="F39">
        <v>-3</v>
      </c>
      <c r="G39">
        <v>-3</v>
      </c>
      <c r="H39">
        <v>-3</v>
      </c>
    </row>
    <row r="40" spans="1:8">
      <c r="D40" t="s">
        <v>444</v>
      </c>
      <c r="F40">
        <v>2450</v>
      </c>
      <c r="G40">
        <v>-848</v>
      </c>
      <c r="H40">
        <v>-14809</v>
      </c>
    </row>
    <row r="41" spans="1:8">
      <c r="A41" t="s">
        <v>477</v>
      </c>
      <c r="B41" t="s">
        <v>59</v>
      </c>
      <c r="C41" t="s">
        <v>59</v>
      </c>
      <c r="D41" t="s">
        <v>444</v>
      </c>
      <c r="E41" t="s">
        <v>477</v>
      </c>
      <c r="F41">
        <v>-1885</v>
      </c>
      <c r="G41">
        <v>775</v>
      </c>
      <c r="H41">
        <v>58</v>
      </c>
    </row>
    <row r="42" spans="1:8">
      <c r="A42" t="s">
        <v>478</v>
      </c>
      <c r="B42" t="s">
        <v>473</v>
      </c>
      <c r="C42" t="s">
        <v>474</v>
      </c>
      <c r="D42" t="s">
        <v>444</v>
      </c>
      <c r="E42" t="s">
        <v>478</v>
      </c>
      <c r="F42">
        <v>-20186</v>
      </c>
      <c r="G42">
        <v>9601</v>
      </c>
      <c r="H42">
        <v>-4696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1"/>
  <sheetViews>
    <sheetView workbookViewId="0"/>
  </sheetViews>
  <sheetFormatPr defaultRowHeight="12.75"/>
  <cols>
    <col min="1" max="4" width="25.7109375" customWidth="1"/>
  </cols>
  <sheetData>
    <row r="3" spans="1:7">
      <c r="E3">
        <v>2018</v>
      </c>
      <c r="F3">
        <v>2017</v>
      </c>
      <c r="G3">
        <v>2016</v>
      </c>
    </row>
    <row r="4" spans="1:7">
      <c r="A4" t="s">
        <v>479</v>
      </c>
      <c r="B4" t="s">
        <v>231</v>
      </c>
      <c r="C4" t="s">
        <v>231</v>
      </c>
      <c r="D4" t="s">
        <v>480</v>
      </c>
    </row>
    <row r="5" spans="1:7">
      <c r="A5" t="s">
        <v>464</v>
      </c>
      <c r="B5" t="s">
        <v>232</v>
      </c>
      <c r="C5" t="s">
        <v>232</v>
      </c>
      <c r="D5" t="s">
        <v>480</v>
      </c>
      <c r="E5">
        <v>-56696</v>
      </c>
      <c r="F5">
        <v>-9551</v>
      </c>
      <c r="G5">
        <v>49868</v>
      </c>
    </row>
    <row r="6" spans="1:7">
      <c r="A6" t="s">
        <v>481</v>
      </c>
      <c r="D6" t="s">
        <v>480</v>
      </c>
    </row>
    <row r="7" spans="1:7">
      <c r="A7" t="s">
        <v>482</v>
      </c>
      <c r="D7" t="s">
        <v>480</v>
      </c>
    </row>
    <row r="8" spans="1:7">
      <c r="A8" t="s">
        <v>483</v>
      </c>
      <c r="B8" t="s">
        <v>236</v>
      </c>
      <c r="C8" t="s">
        <v>236</v>
      </c>
      <c r="D8" t="s">
        <v>480</v>
      </c>
      <c r="E8">
        <v>7019</v>
      </c>
      <c r="F8">
        <v>6505</v>
      </c>
      <c r="G8">
        <v>6312</v>
      </c>
    </row>
    <row r="9" spans="1:7">
      <c r="A9" t="s">
        <v>484</v>
      </c>
      <c r="B9" t="s">
        <v>240</v>
      </c>
      <c r="C9" t="s">
        <v>240</v>
      </c>
      <c r="D9" t="s">
        <v>480</v>
      </c>
      <c r="E9">
        <v>264</v>
      </c>
      <c r="F9">
        <v>232</v>
      </c>
      <c r="G9">
        <v>123</v>
      </c>
    </row>
    <row r="10" spans="1:7">
      <c r="D10" t="s">
        <v>480</v>
      </c>
      <c r="E10">
        <v>3452</v>
      </c>
      <c r="F10">
        <v>3741</v>
      </c>
      <c r="G10">
        <v>3531</v>
      </c>
    </row>
    <row r="11" spans="1:7">
      <c r="A11" t="s">
        <v>402</v>
      </c>
      <c r="D11" t="s">
        <v>480</v>
      </c>
      <c r="E11">
        <v>-19554</v>
      </c>
      <c r="F11">
        <v>-1018</v>
      </c>
      <c r="G11">
        <v>-2727</v>
      </c>
    </row>
    <row r="12" spans="1:7">
      <c r="D12" t="s">
        <v>480</v>
      </c>
      <c r="E12">
        <v>5925</v>
      </c>
      <c r="F12">
        <v>7899</v>
      </c>
      <c r="G12">
        <v>9828</v>
      </c>
    </row>
    <row r="13" spans="1:7">
      <c r="D13" t="s">
        <v>480</v>
      </c>
      <c r="E13">
        <v>16907</v>
      </c>
      <c r="F13">
        <v>-1576</v>
      </c>
      <c r="G13">
        <v>-21721</v>
      </c>
    </row>
    <row r="14" spans="1:7">
      <c r="A14" t="s">
        <v>485</v>
      </c>
      <c r="B14" t="s">
        <v>242</v>
      </c>
      <c r="C14" t="s">
        <v>242</v>
      </c>
      <c r="D14" t="s">
        <v>480</v>
      </c>
      <c r="G14">
        <v>-6857</v>
      </c>
    </row>
    <row r="15" spans="1:7">
      <c r="A15" t="s">
        <v>486</v>
      </c>
      <c r="D15" t="s">
        <v>480</v>
      </c>
    </row>
    <row r="16" spans="1:7">
      <c r="A16" t="s">
        <v>397</v>
      </c>
      <c r="D16" t="s">
        <v>480</v>
      </c>
      <c r="E16">
        <v>-3293</v>
      </c>
      <c r="F16">
        <v>7708</v>
      </c>
      <c r="G16">
        <v>-2849</v>
      </c>
    </row>
    <row r="17" spans="1:7">
      <c r="A17" t="s">
        <v>398</v>
      </c>
      <c r="D17" t="s">
        <v>480</v>
      </c>
      <c r="E17">
        <v>-9358</v>
      </c>
      <c r="F17">
        <v>38714</v>
      </c>
      <c r="G17">
        <v>-28180</v>
      </c>
    </row>
    <row r="18" spans="1:7">
      <c r="A18" t="s">
        <v>399</v>
      </c>
      <c r="D18" t="s">
        <v>480</v>
      </c>
      <c r="E18">
        <v>-5791</v>
      </c>
      <c r="F18">
        <v>-31635</v>
      </c>
      <c r="G18">
        <v>2923</v>
      </c>
    </row>
    <row r="19" spans="1:7">
      <c r="D19" t="s">
        <v>480</v>
      </c>
      <c r="E19">
        <v>45367</v>
      </c>
      <c r="F19">
        <v>-16378</v>
      </c>
      <c r="G19">
        <v>-29005</v>
      </c>
    </row>
    <row r="20" spans="1:7">
      <c r="A20" t="s">
        <v>420</v>
      </c>
      <c r="D20" t="s">
        <v>480</v>
      </c>
      <c r="E20">
        <v>-3485</v>
      </c>
      <c r="F20">
        <v>-1587</v>
      </c>
      <c r="G20">
        <v>699</v>
      </c>
    </row>
    <row r="21" spans="1:7">
      <c r="A21" t="s">
        <v>421</v>
      </c>
      <c r="D21" t="s">
        <v>480</v>
      </c>
      <c r="E21">
        <v>4143</v>
      </c>
      <c r="F21">
        <v>-3824</v>
      </c>
      <c r="G21">
        <v>10086</v>
      </c>
    </row>
    <row r="22" spans="1:7">
      <c r="A22" t="s">
        <v>487</v>
      </c>
      <c r="B22" t="s">
        <v>251</v>
      </c>
      <c r="C22" t="s">
        <v>251</v>
      </c>
      <c r="D22" t="s">
        <v>480</v>
      </c>
      <c r="E22">
        <v>46823</v>
      </c>
      <c r="F22">
        <v>-27061</v>
      </c>
      <c r="G22">
        <v>-15065</v>
      </c>
    </row>
    <row r="23" spans="1:7">
      <c r="A23" t="s">
        <v>423</v>
      </c>
      <c r="D23" t="s">
        <v>480</v>
      </c>
      <c r="E23">
        <v>2652</v>
      </c>
      <c r="F23">
        <v>-1470</v>
      </c>
      <c r="G23">
        <v>-1615</v>
      </c>
    </row>
    <row r="24" spans="1:7">
      <c r="D24" t="s">
        <v>480</v>
      </c>
      <c r="E24">
        <v>-534</v>
      </c>
      <c r="F24">
        <v>406</v>
      </c>
      <c r="G24">
        <v>5047</v>
      </c>
    </row>
    <row r="25" spans="1:7">
      <c r="A25" t="s">
        <v>488</v>
      </c>
      <c r="B25" t="s">
        <v>243</v>
      </c>
      <c r="C25" t="s">
        <v>243</v>
      </c>
      <c r="D25" t="s">
        <v>480</v>
      </c>
      <c r="E25">
        <v>-29</v>
      </c>
      <c r="F25">
        <v>-3746</v>
      </c>
      <c r="G25">
        <v>-1384</v>
      </c>
    </row>
    <row r="26" spans="1:7">
      <c r="A26" t="s">
        <v>408</v>
      </c>
      <c r="D26" t="s">
        <v>480</v>
      </c>
      <c r="E26">
        <v>8257</v>
      </c>
      <c r="F26">
        <v>13732</v>
      </c>
      <c r="G26">
        <v>1780</v>
      </c>
    </row>
    <row r="27" spans="1:7">
      <c r="D27" t="s">
        <v>480</v>
      </c>
      <c r="E27">
        <v>42069</v>
      </c>
      <c r="F27">
        <v>-18909</v>
      </c>
      <c r="G27">
        <v>-19206</v>
      </c>
    </row>
    <row r="28" spans="1:7">
      <c r="A28" t="s">
        <v>489</v>
      </c>
      <c r="B28" t="s">
        <v>286</v>
      </c>
      <c r="C28" t="s">
        <v>286</v>
      </c>
      <c r="D28" t="s">
        <v>490</v>
      </c>
    </row>
    <row r="29" spans="1:7">
      <c r="D29" t="s">
        <v>480</v>
      </c>
      <c r="E29">
        <v>293348</v>
      </c>
      <c r="F29">
        <v>918439</v>
      </c>
      <c r="G29">
        <v>381389</v>
      </c>
    </row>
    <row r="30" spans="1:7">
      <c r="D30" t="s">
        <v>480</v>
      </c>
      <c r="E30">
        <v>35639</v>
      </c>
      <c r="F30">
        <v>32218</v>
      </c>
      <c r="G30">
        <v>111156</v>
      </c>
    </row>
    <row r="31" spans="1:7">
      <c r="D31" t="s">
        <v>480</v>
      </c>
      <c r="E31">
        <v>55182</v>
      </c>
      <c r="F31">
        <v>145475</v>
      </c>
      <c r="G31">
        <v>86009</v>
      </c>
    </row>
    <row r="32" spans="1:7">
      <c r="A32" t="s">
        <v>491</v>
      </c>
      <c r="B32" t="s">
        <v>291</v>
      </c>
      <c r="C32" t="s">
        <v>291</v>
      </c>
      <c r="D32" t="s">
        <v>490</v>
      </c>
      <c r="E32">
        <v>43377</v>
      </c>
      <c r="F32">
        <v>12299</v>
      </c>
      <c r="G32">
        <v>4260</v>
      </c>
    </row>
    <row r="33" spans="1:7">
      <c r="D33" t="s">
        <v>480</v>
      </c>
    </row>
    <row r="34" spans="1:7">
      <c r="A34" t="s">
        <v>492</v>
      </c>
      <c r="D34" t="s">
        <v>480</v>
      </c>
      <c r="G34">
        <v>16922</v>
      </c>
    </row>
    <row r="35" spans="1:7">
      <c r="D35" t="s">
        <v>480</v>
      </c>
      <c r="E35">
        <v>4392</v>
      </c>
      <c r="F35">
        <v>1464</v>
      </c>
      <c r="G35">
        <v>-1010</v>
      </c>
    </row>
    <row r="36" spans="1:7">
      <c r="A36" t="s">
        <v>493</v>
      </c>
      <c r="D36" t="s">
        <v>480</v>
      </c>
      <c r="E36">
        <v>-370536</v>
      </c>
      <c r="F36">
        <v>-1078199</v>
      </c>
      <c r="G36">
        <v>-437690</v>
      </c>
    </row>
    <row r="37" spans="1:7">
      <c r="A37" t="s">
        <v>494</v>
      </c>
      <c r="B37" t="s">
        <v>290</v>
      </c>
      <c r="C37" t="s">
        <v>290</v>
      </c>
      <c r="D37" t="s">
        <v>480</v>
      </c>
      <c r="E37">
        <v>-36258</v>
      </c>
      <c r="F37">
        <v>-36647</v>
      </c>
      <c r="G37">
        <v>-109940</v>
      </c>
    </row>
    <row r="38" spans="1:7">
      <c r="A38" t="s">
        <v>495</v>
      </c>
      <c r="B38" t="s">
        <v>287</v>
      </c>
      <c r="C38" t="s">
        <v>287</v>
      </c>
      <c r="D38" t="s">
        <v>490</v>
      </c>
      <c r="E38">
        <v>-16309</v>
      </c>
      <c r="F38">
        <v>-24000</v>
      </c>
      <c r="G38">
        <v>-14125</v>
      </c>
    </row>
    <row r="39" spans="1:7">
      <c r="A39" t="s">
        <v>496</v>
      </c>
      <c r="B39" t="s">
        <v>287</v>
      </c>
      <c r="C39" t="s">
        <v>287</v>
      </c>
      <c r="D39" t="s">
        <v>480</v>
      </c>
      <c r="E39">
        <v>-3515</v>
      </c>
    </row>
    <row r="40" spans="1:7">
      <c r="D40" t="s">
        <v>480</v>
      </c>
      <c r="E40">
        <v>5320</v>
      </c>
      <c r="F40">
        <v>-28951</v>
      </c>
      <c r="G40">
        <v>36971</v>
      </c>
    </row>
    <row r="41" spans="1:7">
      <c r="A41" t="s">
        <v>497</v>
      </c>
      <c r="B41" t="s">
        <v>297</v>
      </c>
      <c r="C41" t="s">
        <v>297</v>
      </c>
      <c r="D41" t="s">
        <v>498</v>
      </c>
    </row>
    <row r="42" spans="1:7">
      <c r="D42" t="s">
        <v>498</v>
      </c>
      <c r="E42">
        <v>-6412</v>
      </c>
      <c r="F42">
        <v>5584</v>
      </c>
      <c r="G42">
        <v>-9000</v>
      </c>
    </row>
    <row r="43" spans="1:7">
      <c r="A43" t="s">
        <v>499</v>
      </c>
      <c r="D43" t="s">
        <v>498</v>
      </c>
      <c r="F43">
        <v>-83015</v>
      </c>
    </row>
    <row r="44" spans="1:7">
      <c r="D44" t="s">
        <v>498</v>
      </c>
      <c r="F44">
        <v>130000</v>
      </c>
    </row>
    <row r="45" spans="1:7">
      <c r="A45" t="s">
        <v>500</v>
      </c>
      <c r="D45" t="s">
        <v>498</v>
      </c>
      <c r="F45">
        <v>-4246</v>
      </c>
      <c r="G45">
        <v>-14</v>
      </c>
    </row>
    <row r="46" spans="1:7">
      <c r="A46" t="s">
        <v>501</v>
      </c>
      <c r="B46" t="s">
        <v>502</v>
      </c>
      <c r="C46" t="s">
        <v>307</v>
      </c>
      <c r="D46" t="s">
        <v>498</v>
      </c>
      <c r="E46">
        <v>-14027</v>
      </c>
    </row>
    <row r="47" spans="1:7">
      <c r="A47" t="s">
        <v>503</v>
      </c>
      <c r="D47" t="s">
        <v>498</v>
      </c>
      <c r="E47">
        <v>-1867</v>
      </c>
      <c r="F47">
        <v>-1159</v>
      </c>
      <c r="G47">
        <v>-805</v>
      </c>
    </row>
    <row r="48" spans="1:7">
      <c r="D48" t="s">
        <v>498</v>
      </c>
      <c r="G48">
        <v>127</v>
      </c>
    </row>
    <row r="49" spans="1:7">
      <c r="D49" t="s">
        <v>498</v>
      </c>
      <c r="E49">
        <v>-22306</v>
      </c>
      <c r="F49">
        <v>47164</v>
      </c>
      <c r="G49">
        <v>-9692</v>
      </c>
    </row>
    <row r="50" spans="1:7">
      <c r="D50" t="s">
        <v>498</v>
      </c>
      <c r="E50">
        <v>25083</v>
      </c>
      <c r="F50">
        <v>-696</v>
      </c>
      <c r="G50">
        <v>8073</v>
      </c>
    </row>
    <row r="51" spans="1:7">
      <c r="A51" t="s">
        <v>504</v>
      </c>
      <c r="B51" t="s">
        <v>504</v>
      </c>
      <c r="C51" t="s">
        <v>315</v>
      </c>
      <c r="D51" t="s">
        <v>498</v>
      </c>
      <c r="E51">
        <v>74414</v>
      </c>
      <c r="F51">
        <v>75110</v>
      </c>
      <c r="G51">
        <v>67037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BA26D6-26F4-4400-AEE5-81ECA65624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86F7C1-9CB6-4DD4-8290-29E159ACD1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D6612EF-8AE6-4640-A933-F7DF2C1AA2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2021-11-09T06:36:58Z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