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09" i="1" l="1"/>
  <c r="G210" i="1" s="1"/>
  <c r="G10" i="1" s="1"/>
  <c r="F209" i="1"/>
  <c r="G184" i="1"/>
  <c r="F184" i="1"/>
  <c r="G92" i="1"/>
  <c r="G98" i="1" s="1"/>
  <c r="G100" i="1" s="1"/>
  <c r="G128" i="1" s="1"/>
  <c r="G7" i="1" s="1"/>
  <c r="F92" i="1"/>
  <c r="G90" i="1"/>
  <c r="F90" i="1"/>
  <c r="F98" i="1" s="1"/>
  <c r="F100" i="1" s="1"/>
  <c r="F128" i="1" s="1"/>
  <c r="F7" i="1" s="1"/>
  <c r="G46" i="1"/>
  <c r="G33" i="1"/>
  <c r="G43" i="1" s="1"/>
  <c r="F33" i="1"/>
  <c r="F43" i="1" s="1"/>
  <c r="G24" i="1"/>
  <c r="F364" i="1" s="1"/>
  <c r="F24" i="1"/>
  <c r="G432" i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M377" i="1"/>
  <c r="O376" i="1"/>
  <c r="O375" i="1"/>
  <c r="N375" i="1"/>
  <c r="M375" i="1"/>
  <c r="L375" i="1"/>
  <c r="K375" i="1"/>
  <c r="J375" i="1"/>
  <c r="I375" i="1"/>
  <c r="K373" i="1"/>
  <c r="H373" i="1"/>
  <c r="O371" i="1"/>
  <c r="L371" i="1"/>
  <c r="N370" i="1"/>
  <c r="I370" i="1"/>
  <c r="K369" i="1"/>
  <c r="J369" i="1"/>
  <c r="H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F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12" i="1" s="1"/>
  <c r="F12" i="1"/>
  <c r="F376" i="1" s="1"/>
  <c r="G30" i="1"/>
  <c r="G369" i="1" s="1"/>
  <c r="G364" i="1"/>
  <c r="F353" i="1"/>
  <c r="F355" i="1" s="1"/>
  <c r="F357" i="1" s="1"/>
  <c r="F385" i="1"/>
  <c r="F383" i="1"/>
  <c r="F382" i="1"/>
  <c r="G326" i="1"/>
  <c r="F384" i="1"/>
  <c r="F13" i="1"/>
  <c r="F377" i="1"/>
  <c r="L366" i="1"/>
  <c r="J368" i="1"/>
  <c r="J372" i="1"/>
  <c r="F375" i="1"/>
  <c r="J377" i="1"/>
  <c r="H378" i="1"/>
  <c r="F381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L372" i="1"/>
  <c r="J378" i="1"/>
  <c r="J384" i="1"/>
  <c r="K378" i="1"/>
  <c r="K384" i="1"/>
  <c r="H375" i="1"/>
  <c r="I365" i="1"/>
  <c r="M372" i="1"/>
  <c r="F363" i="1"/>
  <c r="N368" i="1"/>
  <c r="H371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H381" i="1"/>
  <c r="F44" i="1"/>
  <c r="H363" i="1"/>
  <c r="G13" i="1"/>
  <c r="G44" i="1"/>
  <c r="I363" i="1"/>
  <c r="F14" i="1" l="1"/>
  <c r="G366" i="1"/>
  <c r="G376" i="1"/>
  <c r="F366" i="1"/>
  <c r="G382" i="1"/>
  <c r="G383" i="1"/>
  <c r="G14" i="1"/>
  <c r="G353" i="1"/>
  <c r="G355" i="1" s="1"/>
  <c r="G357" i="1" s="1"/>
  <c r="G385" i="1"/>
  <c r="F378" i="1"/>
  <c r="F370" i="1"/>
  <c r="F59" i="1"/>
  <c r="F67" i="1" s="1"/>
  <c r="F71" i="1" s="1"/>
  <c r="G378" i="1"/>
  <c r="G370" i="1"/>
  <c r="G59" i="1"/>
  <c r="G67" i="1" s="1"/>
  <c r="G71" i="1" s="1"/>
  <c r="F373" i="1" l="1"/>
  <c r="F83" i="1"/>
  <c r="F372" i="1"/>
  <c r="F6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<sst xmlns="http://schemas.openxmlformats.org/spreadsheetml/2006/main" count="975" uniqueCount="558">
  <si>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</si>
  <si>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</si>
  <si>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</si>
  <si>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</si>
  <si>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</si>
  <si>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</si>
  <si>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</si>
  <si>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</si>
  <si>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</si>
  <si>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</si>
  <si>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</si>
  <si>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</si>
  <si>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</si>
  <si>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</si>
  <si>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</si>
  <si>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</si>
  <si>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</si>
  <si>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</si>
  <si>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</si>
  <si>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</si>
  <si>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</si>
  <si>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</si>
  <si>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</si>
  <si>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</si>
  <si>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</si>
  <si>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</si>
  <si>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</si>
  <si>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</si>
  <si>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</si>
  <si>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</si>
  <si>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</si>
  <si>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</si>
  <si>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</si>
  <si>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</si>
  <si>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</si>
  <si>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</si>
  <si>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</si>
  <si>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</si>
  <si>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</si>
  <si>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</si>
  <si>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</si>
  <si>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</si>
  <si>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</si>
  <si>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</si>
  <si>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</si>
  <si>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</si>
  <si>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</si>
  <si>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</si>
  <si>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</si>
  <si>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</si>
  <si>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</si>
  <si>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</si>
  <si>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</si>
  <si>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</si>
  <si>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</si>
  <si>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</si>
  <si>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</si>
  <si>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</si>
  <si>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</si>
  <si>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</si>
  <si>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</si>
  <si>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</si>
  <si>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</si>
  <si>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</si>
  <si>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</si>
  <si>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</si>
  <si>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</si>
  <si>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</si>
  <si>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</si>
  <si>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</si>
  <si>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</si>
  <si>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</si>
  <si>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</si>
  <si>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</si>
  <si>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</si>
  <si>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</si>
  <si>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</si>
  <si>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</si>
  <si>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</si>
  <si>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</si>
  <si>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</si>
  <si>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</si>
  <si>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</si>
  <si>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</si>
  <si>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</si>
  <si>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</si>
  <si>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</si>
  <si>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</si>
  <si>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</si>
  <si>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</si>
  <si>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</si>
  <si>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</si>
  <si>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</si>
  <si>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</si>
  <si>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</si>
  <si>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</si>
  <si>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</si>
  <si>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</si>
  <si>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</si>
  <si>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</si>
  <si>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</si>
  <si>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</si>
  <si>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</si>
  <si>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</si>
  <si>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</si>
  <si>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</si>
  <si>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</si>
  <si>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</si>
  <si>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</si>
  <si>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</si>
  <si>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</si>
  <si>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</si>
  <si>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</si>
  <si>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</si>
  <si>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</si>
  <si>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</si>
  <si>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</si>
  <si>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</si>
  <si>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</si>
  <si>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</si>
  <si>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</si>
  <si>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</si>
  <si>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</si>
  <si>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</si>
  <si>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</si>
  <si>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</si>
  <si>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</si>
  <si>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</si>
  <si>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</si>
  <si>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</si>
  <si>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</si>
  <si>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</si>
  <si>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</si>
  <si>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</si>
  <si>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</si>
  <si>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</si>
  <si>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</si>
  <si>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</si>
  <si>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</si>
  <si>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</si>
  <si>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</si>
  <si>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</si>
  <si>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</si>
  <si>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</si>
  <si>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</si>
  <si>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</si>
  <si>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</si>
  <si>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</si>
  <si>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</si>
  <si>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</si>
  <si>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</si>
  <si>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</si>
  <si>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</si>
  <si>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</si>
  <si>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</si>
  <si>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</si>
  <si>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</si>
  <si>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</si>
  <si>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</si>
  <si>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</si>
  <si>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</si>
  <si>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</si>
  <si>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</si>
  <si>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</si>
  <si>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</si>
  <si>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</si>
  <si>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</si>
  <si>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</si>
  <si>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</si>
  <si>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</si>
  <si>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</si>
  <si>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</si>
  <si>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</si>
  <si>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</si>
  <si>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</si>
  <si>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</si>
  <si>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</si>
  <si>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</si>
  <si>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</si>
  <si>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</si>
  <si>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</si>
  <si>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</si>
  <si>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</si>
  <si>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</si>
  <si>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</si>
  <si>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</si>
  <si>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</si>
  <si>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</si>
  <si>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</si>
  <si>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</si>
  <si>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</si>
  <si>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</si>
  <si>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</si>
  <si>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</si>
  <si>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</si>
  <si>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</si>
  <si>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</si>
  <si>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</si>
  <si>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</si>
  <si>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</si>
  <si>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</si>
  <si>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</si>
  <si>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</si>
  <si>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</si>
  <si>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</si>
  <si>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</si>
  <si>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</si>
  <si>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</si>
  <si>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</si>
  <si>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</si>
  <si>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</si>
  <si>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</si>
  <si>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</si>
  <si>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</si>
  <si>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</si>
  <si>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</si>
  <si>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</si>
  <si>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</si>
  <si>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</si>
  <si>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</si>
  <si>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</si>
  <si>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</si>
  <si>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</si>
  <si>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</si>
  <si>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</si>
  <si>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</si>
  <si>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</si>
  <si>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</si>
  <si>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</si>
  <si>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</si>
  <si>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</si>
  <si>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</si>
  <si>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</si>
  <si>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</si>
  <si>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</si>
  <si>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</si>
  <si>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</si>
  <si>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</si>
  <si>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</si>
  <si>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</si>
  <si>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</si>
  <si>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</si>
  <si>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</si>
  <si>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</si>
  <si>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</si>
  <si>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</si>
  <si>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</si>
  <si>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</si>
  <si>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</si>
  <si>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</si>
  <si>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</si>
  <si>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</si>
  <si>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</si>
  <si>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</si>
  <si>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</si>
  <si>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</si>
  <si>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</si>
  <si>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</si>
  <si>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</si>
  <si>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</si>
  <si>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</si>
  <si>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</si>
  <si>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</si>
  <si>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</si>
  <si>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</si>
  <si>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</si>
  <si>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</si>
  <si>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</si>
  <si>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</si>
  <si>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</si>
  <si>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</si>
  <si>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</si>
  <si>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</si>
  <si>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</si>
  <si>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</si>
  <si>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</si>
  <si>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</si>
  <si>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</si>
  <si>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</si>
  <si>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</si>
  <si>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</si>
  <si>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</si>
  <si>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</si>
  <si>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</si>
  <si>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</si>
  <si>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</si>
  <si>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</si>
  <si>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</si>
  <si>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</si>
  <si>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</si>
  <si>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</si>
  <si>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</si>
  <si>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</si>
  <si>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</si>
  <si>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</si>
  <si>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</si>
  <si>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</si>
  <si>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</si>
  <si>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</si>
  <si>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</si>
  <si>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</si>
  <si>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</si>
  <si>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</si>
  <si>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</si>
  <si>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</si>
  <si>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</si>
  <si>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</si>
  <si>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</si>
  <si>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</si>
  <si>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</si>
  <si>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</si>
  <si>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</si>
  <si>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</si>
  <si>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</si>
  <si>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</si>
  <si>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</si>
  <si>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</si>
  <si>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</si>
  <si>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</si>
  <si>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</si>
  <si>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</si>
  <si>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</si>
  <si>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</si>
  <si>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</si>
  <si>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</si>
  <si>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</si>
  <si>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</si>
  <si>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</si>
  <si>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</si>
  <si>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</si>
  <si>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</si>
  <si>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</si>
  <si>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</si>
  <si>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</si>
  <si>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</si>
  <si>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</si>
  <si>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</si>
  <si>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</si>
  <si>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</si>
  <si>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</si>
  <si>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</si>
  <si>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</si>
  <si>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</si>
  <si>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</si>
  <si>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</si>
  <si>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</si>
  <si>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</si>
  <si>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</si>
  <si>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</si>
  <si>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</si>
  <si>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</si>
  <si>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</si>
  <si>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</si>
  <si>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</si>
  <si>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</si>
  <si>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</si>
  <si>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</si>
  <si>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</si>
  <si>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</si>
  <si>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</si>
  <si>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</si>
  <si>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</si>
  <si>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</si>
  <si>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</si>
  <si>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</si>
  <si>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</si>
  <si>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</si>
  <si>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</si>
  <si>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</si>
  <si>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</si>
  <si>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</si>
  <si>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</si>
  <si>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</si>
  <si>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</si>
  <si>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</si>
  <si>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</si>
  <si>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</si>
  <si>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Restricted cash</t>
  </si>
  <si>
    <t>Accounts receivable, net of allowance of $3,382 and $3,610, respectively</t>
  </si>
  <si>
    <t>Inventory</t>
  </si>
  <si>
    <t>Prepaid expenses and other current assets</t>
  </si>
  <si>
    <t>Total current assets</t>
  </si>
  <si>
    <t>Property and equipment, net</t>
  </si>
  <si>
    <t>Property and Equipment</t>
  </si>
  <si>
    <t>Intangible and other assets, net of accumulated amortization of $7,930 and $7,314, respectively</t>
  </si>
  <si>
    <t>Other Intangibles</t>
  </si>
  <si>
    <t>Total assets</t>
  </si>
  <si>
    <t>LIABILITIES AND STOCKHOLDERS EQUITY</t>
  </si>
  <si>
    <t>Current liabilities:</t>
  </si>
  <si>
    <t>Current portion of long-term debt</t>
  </si>
  <si>
    <t>Accounts payable</t>
  </si>
  <si>
    <t>Accrued contract termination charge</t>
  </si>
  <si>
    <t>Accruals</t>
  </si>
  <si>
    <t>Payables to affiliates</t>
  </si>
  <si>
    <t>Derivative liabilities</t>
  </si>
  <si>
    <t>Deferred revenue</t>
  </si>
  <si>
    <t>Accrued Revenue</t>
  </si>
  <si>
    <t>Total current liabilities</t>
  </si>
  <si>
    <t>Long-term debt, less current portion</t>
  </si>
  <si>
    <t>Employee benefit obligations</t>
  </si>
  <si>
    <t>Other non-current liabilities</t>
  </si>
  <si>
    <t>Total non-current liabilities</t>
  </si>
  <si>
    <t>Commitments and contingent liabilities (Notes 8 and 9)</t>
  </si>
  <si>
    <t>Stockholders equity:</t>
  </si>
  <si>
    <t>Preferred Stock of $0.0001 par value; 100,000,000 shares authorized and none issued and</t>
  </si>
  <si>
    <t>outstanding at December 31, 2018 and 2017, respectively</t>
  </si>
  <si>
    <t>Series A Preferred Convertible Stock of $0.0001 par value; one share authorized and none issued</t>
  </si>
  <si>
    <t>and outstanding at December 31, 2018 and 2017, respectively</t>
  </si>
  <si>
    <t>Voting Common Stock of $0.0001 par value; 1,500,000,000 shares authorized; 1,446,783,645 and</t>
  </si>
  <si>
    <t>1,261,949,123 shares issued and outstanding at December 31, 2018 and 2017, respectively</t>
  </si>
  <si>
    <t>Nonvoting Common Stock of $0.0001 par value; 400,000,000 shares authorized; none issued and</t>
  </si>
  <si>
    <t>Additional paid-in capital</t>
  </si>
  <si>
    <t>Accumulated other comprehensive loss</t>
  </si>
  <si>
    <t>Retained deficit</t>
  </si>
  <si>
    <t>Total stockholders equity</t>
  </si>
  <si>
    <t>Year Ended December 31, 2016</t>
  </si>
  <si>
    <t>Parent</t>
  </si>
  <si>
    <t>Company</t>
  </si>
  <si>
    <t>Revenue:</t>
  </si>
  <si>
    <t>Revenue</t>
  </si>
  <si>
    <t>Service revenue</t>
  </si>
  <si>
    <t>Subscriber equipment sales</t>
  </si>
  <si>
    <t>Total revenue</t>
  </si>
  <si>
    <t>Total Cost of Revenue</t>
  </si>
  <si>
    <t>Total Cost of Revenue TODO REMOVE</t>
  </si>
  <si>
    <t>Operating expenses:</t>
  </si>
  <si>
    <t>Cost of services (exclusive of</t>
  </si>
  <si>
    <t>depreciation, amortization and accretion 20,569</t>
  </si>
  <si>
    <t>shown separately below)</t>
  </si>
  <si>
    <t>Cost of subscriber equipment sales</t>
  </si>
  <si>
    <t>Marketing, general and administrative</t>
  </si>
  <si>
    <t>Reduction in the value of long-lived assets</t>
  </si>
  <si>
    <t>Depreciation, amortization and accretion</t>
  </si>
  <si>
    <t>Total operating expenses</t>
  </si>
  <si>
    <t>Income (loss) from operations</t>
  </si>
  <si>
    <t>Operating Profit</t>
  </si>
  <si>
    <t>Other income (expense):</t>
  </si>
  <si>
    <t>Gain (loss) on equity issuance</t>
  </si>
  <si>
    <t>Interest income and expense, net of</t>
  </si>
  <si>
    <t>(35,754 )</t>
  </si>
  <si>
    <t>amounts capitalized</t>
  </si>
  <si>
    <t>Derivative loss</t>
  </si>
  <si>
    <t>Equity in subsidiary earnings (loss)</t>
  </si>
  <si>
    <t>Other</t>
  </si>
  <si>
    <t>Total other income (expense)</t>
  </si>
  <si>
    <t>Income (loss) before income taxes</t>
  </si>
  <si>
    <t>Profit before Zakat</t>
  </si>
  <si>
    <t>Income tax expense (benefit)</t>
  </si>
  <si>
    <t>Net income (loss)</t>
  </si>
  <si>
    <t>Defined benefit pension plan liability 221</t>
  </si>
  <si>
    <t>adjustment</t>
  </si>
  <si>
    <t>Net foreign currency translation adjustment</t>
  </si>
  <si>
    <t>(In thousands)</t>
  </si>
  <si>
    <t>Cash flows provided by (used in) operating activities:</t>
  </si>
  <si>
    <t>Operating Activities</t>
  </si>
  <si>
    <t>Net loss</t>
  </si>
  <si>
    <t>Adjustments to reconcile net loss to net cash provided by (used in) operating</t>
  </si>
  <si>
    <t>activities:</t>
  </si>
  <si>
    <t>Depreciation, amortization, and accretion</t>
  </si>
  <si>
    <t>Change in fair value of derivative assets and liabilities</t>
  </si>
  <si>
    <t>Stock-based compensation expense</t>
  </si>
  <si>
    <t>Amortization of deferred financing costs</t>
  </si>
  <si>
    <t>Reduction in the value of long-lived assets and inventory</t>
  </si>
  <si>
    <t>Provision for bad debts</t>
  </si>
  <si>
    <t>Noncash interest and accretion expense</t>
  </si>
  <si>
    <t>Interest income</t>
  </si>
  <si>
    <t>Loss on extinguishment of debt</t>
  </si>
  <si>
    <t>Change in fair value related to equity issuance</t>
  </si>
  <si>
    <t>Noncash expense related to legal settlement</t>
  </si>
  <si>
    <t>Reversal of uncertain tax position</t>
  </si>
  <si>
    <t>Revision to contract termination charge</t>
  </si>
  <si>
    <t>Unrealized foreign currency loss</t>
  </si>
  <si>
    <t>Other, net</t>
  </si>
  <si>
    <t>Changes in operating assets and liabilities:</t>
  </si>
  <si>
    <t>Accounts receivable</t>
  </si>
  <si>
    <t>Other assets</t>
  </si>
  <si>
    <t>Accounts payable and accrued expenses</t>
  </si>
  <si>
    <t>Net cash provided by operating activities</t>
  </si>
  <si>
    <t>Cash flows provided by (used in) investing activities:</t>
  </si>
  <si>
    <t>Investing Activities</t>
  </si>
  <si>
    <t>Second-generation network costs (including interest)</t>
  </si>
  <si>
    <t>Property and equipment additions</t>
  </si>
  <si>
    <t>Purchase of intangible assets</t>
  </si>
  <si>
    <t>Investment in businesses</t>
  </si>
  <si>
    <t>Net cash used in investing activities</t>
  </si>
  <si>
    <t>Cash flows provided by (used in) financing activities:</t>
  </si>
  <si>
    <t>Financing Activities</t>
  </si>
  <si>
    <t>Principal payments of the Facility Agreement</t>
  </si>
  <si>
    <t>Net proceeds from common stock offering</t>
  </si>
  <si>
    <t>Proceeds from Thermo Common Stock Purchase Agreement</t>
  </si>
  <si>
    <t>Payment of debt restructuring fee</t>
  </si>
  <si>
    <t>Payments for financing costs</t>
  </si>
  <si>
    <t>Finance Costs</t>
  </si>
  <si>
    <t>Proceeds from issuance of stock to Terrapin</t>
  </si>
  <si>
    <t>Proceeds from issuance of common stock and exercise of options and warrants</t>
  </si>
  <si>
    <t>Net cash provided by (used in) financing activities</t>
  </si>
  <si>
    <t>Effect of exchange rate changes on cash, cash equivalents and restricted cash</t>
  </si>
  <si>
    <t>Net increase (decrease) in cash, cash equivalents and restricted cash</t>
  </si>
  <si>
    <t>Net increase (decrease) in cash and cash equivalents</t>
  </si>
  <si>
    <t>Cash, cash equivalents and restricted cash, beginning of period</t>
  </si>
  <si>
    <t>Cash and cash equivalents at beginning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</si>
  <si>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</si>
  <si>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</si>
  <si>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</si>
  <si>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</si>
  <si>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</si>
  <si>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</si>
  <si>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 operating expenses</t>
  </si>
  <si>
    <t>other</t>
  </si>
  <si>
    <t>other income (expenses)</t>
  </si>
  <si>
    <t>current taxation</t>
  </si>
  <si>
    <t>property, plant and equipment</t>
  </si>
  <si>
    <t>equipment</t>
  </si>
  <si>
    <t>land and buildings</t>
  </si>
  <si>
    <t>construction in progress</t>
  </si>
  <si>
    <t>accumulated depreciation and amortisation</t>
  </si>
  <si>
    <t>service revenue</t>
  </si>
  <si>
    <t>subscriber equipment sales</t>
  </si>
  <si>
    <t>changed value</t>
  </si>
  <si>
    <t>added value</t>
  </si>
  <si>
    <t>cost of goods sold</t>
  </si>
  <si>
    <t>cost of services (exclusive of depreciation, amortization and accretion shown separately below)</t>
  </si>
  <si>
    <t>sales and distribution expenses</t>
  </si>
  <si>
    <t>Cost of subscriber equipment sales - reduction in the value of inventory</t>
  </si>
  <si>
    <t>administrative expenses</t>
  </si>
  <si>
    <t>marketing, general and administrative</t>
  </si>
  <si>
    <t>depreciation</t>
  </si>
  <si>
    <t>depreciation, amortization and accretion</t>
  </si>
  <si>
    <t>unrealized gain or loss</t>
  </si>
  <si>
    <t>loss on extinguishment of debt</t>
  </si>
  <si>
    <t>gain on equity issuance</t>
  </si>
  <si>
    <t>income (expense) from investments</t>
  </si>
  <si>
    <t>interest income and expense, net of amounts capitalized</t>
  </si>
  <si>
    <t>derivative gain (loss)</t>
  </si>
  <si>
    <t>exceptional gains (losses)</t>
  </si>
  <si>
    <t>non-operating income</t>
  </si>
  <si>
    <t>gain on legal settlement</t>
  </si>
  <si>
    <t>income tax expense (benefit)</t>
  </si>
  <si>
    <t>First and second-generation satellites in service</t>
  </si>
  <si>
    <t>Second-generation satellite, on-ground spare</t>
  </si>
  <si>
    <t>ground component</t>
  </si>
  <si>
    <t>next-generation software upgrades</t>
  </si>
  <si>
    <t>internally developed and purchased software</t>
  </si>
  <si>
    <t>leased assets</t>
  </si>
  <si>
    <t>leasehold improvements</t>
  </si>
  <si>
    <t>accumulated depreciation</t>
  </si>
  <si>
    <t>restricted cash</t>
  </si>
  <si>
    <t>deleted value</t>
  </si>
  <si>
    <t>Current portion of long term debt</t>
  </si>
  <si>
    <t>accounts payable</t>
  </si>
  <si>
    <t>accrued contract termination charge</t>
  </si>
  <si>
    <t>accrued expenses</t>
  </si>
  <si>
    <t>payables to affiliates</t>
  </si>
  <si>
    <t>deferred revenue</t>
  </si>
  <si>
    <t>derivative liabilities</t>
  </si>
  <si>
    <t>long-term debt, less current portion</t>
  </si>
  <si>
    <t>deferred income and gains</t>
  </si>
  <si>
    <t>other non-current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</si>
</sst>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Fill="1" applyAlignment="1">
      <alignment horizontal="left" vertical="center" wrapText="1"/>
    </xf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8C-4ABB-81C0-E0B3EBD865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44-4AE3-88F0-2CE45E81B2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B1-4E76-B6DE-9BA350D696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EC-4195-AF08-59ECEAB041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8A-414E-B09B-687BA0080B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35-4C91-A9C7-EF73B5BDC8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A3-48EE-8EAD-F9B4168C1A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C72-4C87-93B4-DF368160D7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AA-4D41-9FC4-4E71F33665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39-43F9-9F27-4D633B912B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65-432F-90F2-73A83BE2F2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034-42C0-9EB5-710BB19542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1C-4EE9-9879-ABBEA6481B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56-404F-B78E-0897E634E4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75F-4BA5-9104-73B398147A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-6516</v>
      </c>
      <c r="G6" s="7">
        <f t="shared" ref="G6:O6" si="1">IF(G4=$BF$1,"",G71)</f>
        <v>-89074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922981</v>
      </c>
      <c r="G7" s="7">
        <f t="shared" ref="G7:O7" si="2">IF(G4=$BF$1,"",G128)</f>
        <v>992855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122501</v>
      </c>
      <c r="G8" s="7">
        <f t="shared" ref="G8:O8" si="3">IF(G4=$BF$1,"",G161)</f>
        <v>136410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159680</v>
      </c>
      <c r="G9" s="7">
        <f t="shared" ref="G9:O9" si="4">IF(G4=$BF$1,"",G189)</f>
        <v>160317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526857</v>
      </c>
      <c r="G10" s="7">
        <f t="shared" ref="G10:O10" si="5">IF(G4=$BF$1,"",G210)</f>
        <v>677724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358945</v>
      </c>
      <c r="G11" s="7">
        <f t="shared" ref="G11:O11" si="6">IF(G4=$BF$1,"",G227)</f>
        <v>291224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1045482</v>
      </c>
      <c r="G12" s="35">
        <f t="shared" ref="G12:O12" si="7">IF(G4=$BF$1,"",SUM(G7:G8))</f>
        <v>1129265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1045482</v>
      </c>
      <c r="G13" s="35">
        <f t="shared" ref="G13:O13" si="8">IF(G4=$BF$1,"",SUM(G9:G11))</f>
        <v>1129265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f>111089+19024</f>
        <v>130113</v>
      </c>
      <c r="G24">
        <f>98473+14187</f>
        <v>112660</v>
      </c>
      <c r="H24">
        <v>-64949</v>
      </c>
      <c r="I24">
        <v>83069</v>
      </c>
      <c r="P24" s="50" t="s">
        <v>518</v>
      </c>
    </row>
    <row r="25" spans="5:16">
      <c r="E25" s="1" t="s">
        <v>27</v>
      </c>
      <c r="F25" s="38">
        <v>37648</v>
      </c>
      <c r="G25">
        <v>37022</v>
      </c>
      <c r="H25">
        <v>0</v>
      </c>
      <c r="I25">
        <v>0</v>
      </c>
      <c r="P25" s="50" t="s">
        <v>519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92465</v>
      </c>
      <c r="G30" s="7">
        <f>IF(G4=$BF$1,"",G24-G25+ABS(G26)-G27-G28-G29)</f>
        <v>75638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 s="38">
        <f>14441</f>
        <v>14441</v>
      </c>
      <c r="G33" s="38">
        <f>9944+843</f>
        <v>10787</v>
      </c>
      <c r="P33" s="50" t="s">
        <v>519</v>
      </c>
    </row>
    <row r="34" spans="5:16">
      <c r="E34" s="1" t="s">
        <v>36</v>
      </c>
      <c r="F34" s="38">
        <v>55443</v>
      </c>
      <c r="G34" s="38">
        <v>38759</v>
      </c>
      <c r="P34" s="50" t="s">
        <v>519</v>
      </c>
    </row>
    <row r="35" spans="5:16">
      <c r="E35" s="1" t="s">
        <v>37</v>
      </c>
    </row>
    <row r="36" spans="5:16">
      <c r="E36" s="1" t="s">
        <v>38</v>
      </c>
      <c r="F36" s="38">
        <v>-20478</v>
      </c>
      <c r="G36">
        <v>17040</v>
      </c>
      <c r="H36">
        <v>-59235</v>
      </c>
      <c r="I36">
        <v>40559</v>
      </c>
      <c r="P36" s="50" t="s">
        <v>518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 s="38">
        <v>90438</v>
      </c>
      <c r="G40">
        <v>77498</v>
      </c>
      <c r="H40">
        <v>-5928</v>
      </c>
      <c r="I40">
        <v>109298</v>
      </c>
      <c r="P40" s="50" t="s">
        <v>518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139844</v>
      </c>
      <c r="G43" s="7">
        <f>G32+G33+G34+G35+G36+G37+G38+G39+G40+G41+G42</f>
        <v>144084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-47379</v>
      </c>
      <c r="G44" s="7">
        <f>IF(G4=$BF$1,"",G30+G31-G43)</f>
        <v>-68446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  <c r="G46" s="38">
        <f>2670-6306</f>
        <v>-3636</v>
      </c>
      <c r="P46" s="50" t="s">
        <v>518</v>
      </c>
    </row>
    <row r="47" spans="5:16">
      <c r="E47" s="1" t="s">
        <v>49</v>
      </c>
      <c r="F47" s="38">
        <v>81120</v>
      </c>
      <c r="G47" s="38">
        <v>21182</v>
      </c>
      <c r="P47" s="50" t="s">
        <v>519</v>
      </c>
    </row>
    <row r="48" spans="5:16">
      <c r="E48" s="1" t="s">
        <v>50</v>
      </c>
      <c r="G48">
        <v>0</v>
      </c>
      <c r="H48">
        <v>0</v>
      </c>
      <c r="I48">
        <v>2400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  <c r="G51">
        <v>0</v>
      </c>
      <c r="H51">
        <v>0</v>
      </c>
      <c r="I51">
        <v>0</v>
      </c>
    </row>
    <row r="52" spans="5:16">
      <c r="E52" s="1" t="s">
        <v>54</v>
      </c>
      <c r="F52" s="38">
        <v>-43612</v>
      </c>
      <c r="G52">
        <v>-34771</v>
      </c>
      <c r="H52">
        <v>0</v>
      </c>
      <c r="I52">
        <v>0</v>
      </c>
      <c r="P52" s="50" t="s">
        <v>519</v>
      </c>
    </row>
    <row r="53" spans="5:16">
      <c r="E53" s="1" t="s">
        <v>55</v>
      </c>
    </row>
    <row r="54" spans="5:16">
      <c r="E54" s="1" t="s">
        <v>56</v>
      </c>
      <c r="F54" s="38">
        <v>-3299</v>
      </c>
      <c r="G54">
        <v>-3213</v>
      </c>
      <c r="H54">
        <v>25602</v>
      </c>
      <c r="I54">
        <v>-75936</v>
      </c>
      <c r="P54" s="50" t="s">
        <v>519</v>
      </c>
    </row>
    <row r="55" spans="5:16">
      <c r="E55" s="1" t="s">
        <v>57</v>
      </c>
      <c r="F55" s="38">
        <v>6779</v>
      </c>
      <c r="P55" s="50" t="s">
        <v>519</v>
      </c>
    </row>
    <row r="56" spans="5:16">
      <c r="E56" s="1" t="s">
        <v>58</v>
      </c>
      <c r="G56">
        <v>0</v>
      </c>
      <c r="H56">
        <v>0</v>
      </c>
      <c r="I56">
        <v>0</v>
      </c>
    </row>
    <row r="57" spans="5:16">
      <c r="E57" s="1" t="s">
        <v>59</v>
      </c>
      <c r="G57">
        <v>0</v>
      </c>
      <c r="H57">
        <v>-7</v>
      </c>
      <c r="I57">
        <v>-766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-6391</v>
      </c>
      <c r="G59" s="7">
        <f>IF(G4=$BF$1,"",G44+G45+G46+G47+G48-G49-G50-G51+G52-G53+G54+G55-G56+G57+G58)</f>
        <v>-88884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 s="38">
        <v>125</v>
      </c>
      <c r="G60">
        <v>190</v>
      </c>
      <c r="H60">
        <v>0</v>
      </c>
      <c r="I60">
        <v>-6543</v>
      </c>
      <c r="P60" s="50" t="s">
        <v>518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-6516</v>
      </c>
      <c r="G67" s="7">
        <f>IF(G4=$BF$1,"",SUM(G59,-G60,-ABS(G61),-G62,-G66))</f>
        <v>-89074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-6516</v>
      </c>
      <c r="G71" s="7">
        <f t="shared" ref="G71:O71" si="14">IF(G4=$BF$1,"",SUM(G67:G70))</f>
        <v>-89074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-6516</v>
      </c>
      <c r="G83" s="7">
        <f t="shared" ref="G83:O83" si="15">IF(G4=$BF$1,"",SUM(G71:G82))</f>
        <v>-89074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v>3311</v>
      </c>
      <c r="G89" s="38">
        <v>3322</v>
      </c>
      <c r="P89" s="50" t="s">
        <v>519</v>
      </c>
    </row>
    <row r="90" spans="5:16">
      <c r="E90" s="1" t="s">
        <v>82</v>
      </c>
      <c r="F90" s="38">
        <f>18068+2250+2699</f>
        <v>23017</v>
      </c>
      <c r="G90" s="38">
        <f>227167+12414+2575</f>
        <v>242156</v>
      </c>
      <c r="P90" s="50" t="s">
        <v>519</v>
      </c>
    </row>
    <row r="91" spans="5:16">
      <c r="E91" s="1" t="s">
        <v>83</v>
      </c>
    </row>
    <row r="92" spans="5:16">
      <c r="E92" s="12" t="s">
        <v>84</v>
      </c>
      <c r="F92">
        <f>1195291+32481+256850+26045+10097</f>
        <v>1520764</v>
      </c>
      <c r="G92">
        <f>1195426+32481+48710+16132+9966</f>
        <v>1302715</v>
      </c>
      <c r="P92" s="50" t="s">
        <v>519</v>
      </c>
    </row>
    <row r="93" spans="5:16">
      <c r="E93" s="1" t="s">
        <v>85</v>
      </c>
    </row>
    <row r="94" spans="5:16">
      <c r="E94" s="1" t="s">
        <v>86</v>
      </c>
      <c r="F94" s="38">
        <v>1478</v>
      </c>
      <c r="G94" s="38">
        <v>1969</v>
      </c>
      <c r="P94" s="50" t="s">
        <v>519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1548570</v>
      </c>
      <c r="G98" s="7">
        <f>IF(G4=$BF$1,"",G89+G90+G91+G92+G93+G94+G95+G96)</f>
        <v>1550162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-665875</v>
      </c>
      <c r="G99" s="38">
        <v>-579043</v>
      </c>
      <c r="P99" s="50" t="s">
        <v>519</v>
      </c>
    </row>
    <row r="100" spans="5:16">
      <c r="E100" s="6" t="s">
        <v>90</v>
      </c>
      <c r="F100" s="7">
        <f>F98+F99</f>
        <v>882695</v>
      </c>
      <c r="G100" s="7">
        <f t="shared" ref="G100:O100" si="17">IF(G4=$BF$1,"",G98+G99)</f>
        <v>971119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</row>
    <row r="102" spans="5:16">
      <c r="E102" s="1" t="s">
        <v>92</v>
      </c>
      <c r="F102">
        <v>40286</v>
      </c>
      <c r="G102">
        <v>21736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40286</v>
      </c>
      <c r="G104" s="7">
        <f t="shared" ref="G104:O104" si="18">IF(G4=$BF$1,"",G101+G102+G103)</f>
        <v>21736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/>
      <c r="G126"/>
      <c r="P126" s="50" t="s">
        <v>547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922981</v>
      </c>
      <c r="G128" s="7">
        <f t="shared" ref="G128:O128" si="19">IF(G4=$BF$1,"",G100+SUM(G104:G126))</f>
        <v>992855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15212</v>
      </c>
      <c r="G130">
        <v>41644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  <c r="F133"/>
      <c r="G133"/>
      <c r="P133" s="50" t="s">
        <v>547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15212</v>
      </c>
      <c r="G140" s="7">
        <f t="shared" ref="G140:O140" si="20">IF(G4=$BF$1,"",G130+G131+G132+G133+G134+G135+G136+G139)</f>
        <v>41644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14274</v>
      </c>
      <c r="G144">
        <v>7273</v>
      </c>
    </row>
    <row r="145" spans="5:16">
      <c r="E145" s="6" t="s">
        <v>127</v>
      </c>
      <c r="F145" s="7">
        <f>F141+F142+F143+F144</f>
        <v>14274</v>
      </c>
      <c r="G145" s="7">
        <f t="shared" ref="G145:O145" si="21">IF(G4=$BF$1,"",G141+G142+G143+G144)</f>
        <v>7273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13410</v>
      </c>
      <c r="G154">
        <v>6745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19327</v>
      </c>
      <c r="G157" s="38">
        <v>17113</v>
      </c>
      <c r="P157" s="50" t="s">
        <v>519</v>
      </c>
    </row>
    <row r="158" spans="5:16">
      <c r="E158" s="1" t="s">
        <v>138</v>
      </c>
    </row>
    <row r="159" spans="5:16">
      <c r="E159" s="1" t="s">
        <v>139</v>
      </c>
      <c r="F159" s="38">
        <v>60278</v>
      </c>
      <c r="G159" s="38">
        <v>63635</v>
      </c>
      <c r="P159" s="50" t="s">
        <v>519</v>
      </c>
    </row>
    <row r="160" spans="5:16">
      <c r="E160" s="6" t="s">
        <v>140</v>
      </c>
      <c r="F160" s="7">
        <f>F146+F147+F148+F149+F150+F151+F152+F153+F154+F155+F156+F157+F158+F159</f>
        <v>93015</v>
      </c>
      <c r="G160" s="7">
        <f>IF(G4=$BF$1,"",G146+G147+G148+G149+G150+G151+G152+G153+G154+G155+G156+G157+G158+G159)</f>
        <v>87493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122501</v>
      </c>
      <c r="G161" s="7">
        <f t="shared" ref="G161:O161" si="22">IF(G4=$BF$1,"",G140+G145+G160)</f>
        <v>136410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96249</v>
      </c>
      <c r="G167">
        <v>79215</v>
      </c>
      <c r="P167" s="50" t="s">
        <v>518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 ht="25.5">
      <c r="E173" s="1" t="s">
        <v>152</v>
      </c>
      <c r="F173" s="38">
        <v>656</v>
      </c>
      <c r="G173" s="38">
        <v>225</v>
      </c>
      <c r="P173" s="50" t="s">
        <v>519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6995+23085</f>
        <v>30080</v>
      </c>
      <c r="G184">
        <f>6048+21002+20754</f>
        <v>47804</v>
      </c>
      <c r="P184" s="50" t="s">
        <v>518</v>
      </c>
    </row>
    <row r="185" spans="5:16">
      <c r="E185" s="12" t="s">
        <v>162</v>
      </c>
      <c r="F185">
        <v>31938</v>
      </c>
      <c r="G185">
        <v>31747</v>
      </c>
      <c r="P185" s="50" t="s">
        <v>518</v>
      </c>
    </row>
    <row r="187" spans="5:16">
      <c r="E187" s="1" t="s">
        <v>163</v>
      </c>
      <c r="F187">
        <v>757</v>
      </c>
      <c r="G187">
        <v>1326</v>
      </c>
      <c r="P187" s="50" t="s">
        <v>518</v>
      </c>
    </row>
    <row r="188" spans="5:16">
      <c r="E188" s="1" t="s">
        <v>164</v>
      </c>
      <c r="F188"/>
      <c r="G188"/>
      <c r="P188" s="50" t="s">
        <v>547</v>
      </c>
    </row>
    <row r="189" spans="5:16">
      <c r="E189" s="6" t="s">
        <v>13</v>
      </c>
      <c r="F189" s="7">
        <f>SUM(F163:F188)</f>
        <v>159680</v>
      </c>
      <c r="G189" s="7">
        <f t="shared" ref="G189:O189" si="23">IF(G4=$BF$1,"",SUM(G163:G188))</f>
        <v>160317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367202</v>
      </c>
      <c r="G193" s="38">
        <v>434651</v>
      </c>
      <c r="P193" s="50" t="s">
        <v>519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  <c r="F200">
        <v>4489</v>
      </c>
      <c r="G200">
        <v>4389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5692</v>
      </c>
      <c r="G206" s="38">
        <v>6052</v>
      </c>
      <c r="P206" s="50" t="s">
        <v>519</v>
      </c>
    </row>
    <row r="209" spans="5:16">
      <c r="E209" s="1" t="s">
        <v>180</v>
      </c>
      <c r="F209">
        <f>146108+3366</f>
        <v>149474</v>
      </c>
      <c r="G209">
        <f>226659+5973</f>
        <v>232632</v>
      </c>
      <c r="P209" s="50" t="s">
        <v>519</v>
      </c>
    </row>
    <row r="210" spans="5:16">
      <c r="E210" s="6" t="s">
        <v>14</v>
      </c>
      <c r="F210" s="7">
        <f>SUM(F191:F209)</f>
        <v>526857</v>
      </c>
      <c r="G210" s="7">
        <f t="shared" ref="G210:O210" si="24">IF(G4=$BF$1,"",SUM(G191:G209))</f>
        <v>677724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1937509</v>
      </c>
      <c r="G212">
        <v>1869465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-1574725</v>
      </c>
      <c r="G217">
        <v>-1571302</v>
      </c>
    </row>
    <row r="218" spans="5:16">
      <c r="E218" s="1" t="s">
        <v>188</v>
      </c>
    </row>
    <row r="219" spans="5:16">
      <c r="E219" s="1" t="s">
        <v>189</v>
      </c>
      <c r="F219">
        <v>-3839</v>
      </c>
      <c r="G219">
        <v>-6939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358945</v>
      </c>
      <c r="G227" s="7">
        <f t="shared" ref="G227:O227" si="25">IF(G4=$BF$1,"",SUM(G212:G226))</f>
        <v>291224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-6516</v>
      </c>
      <c r="G267">
        <v>-89074</v>
      </c>
      <c r="H267">
        <v>-132646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8690</v>
      </c>
      <c r="G275">
        <v>8096</v>
      </c>
      <c r="H275">
        <v>9165</v>
      </c>
    </row>
    <row r="276" spans="5:8">
      <c r="E276" s="1" t="s">
        <v>241</v>
      </c>
      <c r="F276">
        <v>0</v>
      </c>
      <c r="G276">
        <v>3636</v>
      </c>
      <c r="H276">
        <v>-2400</v>
      </c>
    </row>
    <row r="277" spans="5:8" ht="25.5" customHeight="1">
      <c r="E277" s="1" t="s">
        <v>242</v>
      </c>
    </row>
    <row r="278" spans="5:8">
      <c r="E278" s="1" t="s">
        <v>243</v>
      </c>
      <c r="F278">
        <v>14541</v>
      </c>
      <c r="G278">
        <v>11043</v>
      </c>
      <c r="H278">
        <v>11195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6995</v>
      </c>
      <c r="G285">
        <v>5088</v>
      </c>
      <c r="H285">
        <v>4858</v>
      </c>
    </row>
    <row r="286" spans="5:8" ht="25.5" customHeight="1">
      <c r="E286" s="1" t="s">
        <v>249</v>
      </c>
    </row>
    <row r="287" spans="5:8">
      <c r="E287" s="1" t="s">
        <v>250</v>
      </c>
      <c r="F287">
        <v>1398</v>
      </c>
      <c r="G287">
        <v>1256</v>
      </c>
      <c r="H287">
        <v>1256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31624</v>
      </c>
      <c r="G296" s="7">
        <f>IF(G4=$BF$1,"",G271+G272+G273+G274+G275+G276+G277+G278+G279+G280+G281+G282+G283+G284+G285+G286+G287+G288+G289+G290+G291+G292+G293+G294+G295)</f>
        <v>29119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25108</v>
      </c>
      <c r="G297" s="7">
        <f t="shared" ref="G297:O297" si="27">IF(G4=$BF$1,"",MIN(F267,F268,F269)+F296)</f>
        <v>25108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-486</v>
      </c>
      <c r="G299">
        <v>50</v>
      </c>
      <c r="H299">
        <v>4571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-7926</v>
      </c>
      <c r="G302">
        <v>-2504</v>
      </c>
      <c r="H302">
        <v>-488</v>
      </c>
    </row>
    <row r="303" spans="5:15">
      <c r="E303" s="1" t="s">
        <v>265</v>
      </c>
      <c r="F303">
        <v>-3792</v>
      </c>
      <c r="G303">
        <v>-2983</v>
      </c>
      <c r="H303">
        <v>-2196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978</v>
      </c>
      <c r="G309">
        <v>4943</v>
      </c>
      <c r="H309">
        <v>1989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3979</v>
      </c>
      <c r="G313">
        <v>-1114</v>
      </c>
      <c r="H313">
        <v>102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-3794</v>
      </c>
      <c r="G316">
        <v>-699</v>
      </c>
      <c r="H316">
        <v>-469</v>
      </c>
    </row>
    <row r="317" spans="5:15">
      <c r="E317" s="1" t="s">
        <v>277</v>
      </c>
      <c r="F317">
        <v>-1394</v>
      </c>
      <c r="G317">
        <v>105</v>
      </c>
      <c r="H317">
        <v>-1163</v>
      </c>
    </row>
    <row r="318" spans="5:15">
      <c r="E318" s="6" t="s">
        <v>278</v>
      </c>
      <c r="F318" s="7">
        <f>F299+F300+F301+F302+F303+F304+F305+F306+F307+F308+F309+F310+F311+F312+F313+F314+F315+F316+F317</f>
        <v>-12435</v>
      </c>
      <c r="G318" s="7">
        <f>IF(G4=$BF$1,"",G299+G300+G301+G302+G303+G304+G305+G306+G307+G308+G309+G310+G311+G312+G313+G314+G315+G316+G317)</f>
        <v>-2202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12673</v>
      </c>
      <c r="G319" s="7">
        <f t="shared" ref="G319:O319" si="28">IF(G4=$BF$1,"",G297+G318)</f>
        <v>22906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12673</v>
      </c>
      <c r="G326" s="7">
        <f t="shared" ref="G326:O326" si="30">IF(G4=$BF$1,"",G325+G319)</f>
        <v>22906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-7349</v>
      </c>
      <c r="G328">
        <v>-5525</v>
      </c>
      <c r="H328">
        <v>-9385</v>
      </c>
    </row>
    <row r="329" spans="5:15">
      <c r="E329" s="1" t="s">
        <v>288</v>
      </c>
    </row>
    <row r="330" spans="5:15">
      <c r="E330" s="1" t="s">
        <v>289</v>
      </c>
      <c r="F330">
        <v>-3020</v>
      </c>
      <c r="G330">
        <v>-3796</v>
      </c>
      <c r="H330">
        <v>-1996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-10369</v>
      </c>
      <c r="G337" s="7">
        <f>IF(G4=$BF$1,"",SUM(G328:G336))</f>
        <v>-9321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59946</v>
      </c>
      <c r="G339">
        <v>127994</v>
      </c>
      <c r="H339">
        <v>51337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-77866</v>
      </c>
      <c r="G343">
        <v>-75755</v>
      </c>
      <c r="H343">
        <v>-32835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-276</v>
      </c>
      <c r="G349">
        <v>-654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-18196</v>
      </c>
      <c r="G352" s="7">
        <f>IF(G4=$BF$1,"",SUM(G339:G351))</f>
        <v>51585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-15892</v>
      </c>
      <c r="G353" s="7">
        <f t="shared" ref="G353:O353" si="33">IF(G4=$BF$1,"",G326+G337+G352)</f>
        <v>65170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-112</v>
      </c>
      <c r="G354">
        <v>195</v>
      </c>
      <c r="H354">
        <v>55</v>
      </c>
    </row>
    <row r="355" spans="5:15">
      <c r="E355" s="6" t="s">
        <v>314</v>
      </c>
      <c r="F355" s="7">
        <f>F353+F354</f>
        <v>-16004</v>
      </c>
      <c r="G355" s="7">
        <f t="shared" ref="G355:O355" si="34">IF(G4=$BF$1,"",G353+G354)</f>
        <v>65365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105279</v>
      </c>
      <c r="G356">
        <v>48213</v>
      </c>
      <c r="H356">
        <v>45394</v>
      </c>
    </row>
    <row r="357" spans="5:15">
      <c r="E357" s="6" t="s">
        <v>316</v>
      </c>
      <c r="F357" s="7">
        <f>F355+F356</f>
        <v>89275</v>
      </c>
      <c r="G357" s="7">
        <f t="shared" ref="G357:O357" si="35">IF(G4=$BF$1,"",G355+G356)</f>
        <v>113578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0.15491745073672999</v>
      </c>
      <c r="G364" s="24">
        <f t="shared" si="37"/>
        <v>-2.7345917566090319</v>
      </c>
      <c r="H364" s="24">
        <f t="shared" si="37"/>
        <v>-1.7818680855674198</v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-0.92684734041358874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-7.4192505744887158E-2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0.7106515106100082</v>
      </c>
      <c r="G369" s="27">
        <f t="shared" si="41"/>
        <v>0.67138292206639449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-0.36413732678517902</v>
      </c>
      <c r="G370" s="27">
        <f t="shared" si="42"/>
        <v>-0.60754482513758212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-5.00795462405755E-2</v>
      </c>
      <c r="G371" s="28">
        <f t="shared" si="43"/>
        <v>-0.79064441682939823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-6.2325319804645129E-3</v>
      </c>
      <c r="G372" s="27">
        <f t="shared" si="44"/>
        <v>-7.8877854179488435E-2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-1.8153198958057642E-2</v>
      </c>
      <c r="G373" s="27">
        <f t="shared" si="45"/>
        <v>-0.30586078070488698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0.65667032048375773</v>
      </c>
      <c r="G376" s="30">
        <f t="shared" si="47"/>
        <v>0.74211190464594223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1.9126523562105615</v>
      </c>
      <c r="G377" s="30">
        <f t="shared" si="48"/>
        <v>2.8776508804219434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0.76716558116232469</v>
      </c>
      <c r="G382" s="32">
        <f t="shared" si="51"/>
        <v>0.85087670053706099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0.6777742985971944</v>
      </c>
      <c r="G383" s="32">
        <f t="shared" si="52"/>
        <v>0.80551033265343042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9.5265531062124251E-2</v>
      </c>
      <c r="G384" s="32">
        <f t="shared" si="53"/>
        <v>0.25976034980694501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7.936497995991984E-2</v>
      </c>
      <c r="G385" s="32">
        <f t="shared" si="54"/>
        <v>0.14287942014883012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15212</v>
      </c>
      <c r="G418" s="17">
        <f>G130-G417</f>
        <v>41644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501</v>
      </c>
      <c r="B1" s="39" t="s">
        <v>502</v>
      </c>
      <c r="C1" s="39" t="s">
        <v>503</v>
      </c>
      <c r="D1" s="39" t="s">
        <v>504</v>
      </c>
      <c r="E1" s="39"/>
    </row>
    <row r="2" spans="1:5">
      <c r="A2" s="41" t="s">
        <v>516</v>
      </c>
      <c r="B2" s="42" t="s">
        <v>505</v>
      </c>
      <c r="C2" s="39">
        <v>1</v>
      </c>
      <c r="D2" s="39" t="s">
        <v>506</v>
      </c>
      <c r="E2" s="39"/>
    </row>
    <row r="3" spans="1:5">
      <c r="A3" s="41" t="s">
        <v>517</v>
      </c>
      <c r="B3" s="41" t="s">
        <v>505</v>
      </c>
      <c r="C3" s="39">
        <v>1</v>
      </c>
      <c r="D3" s="39" t="s">
        <v>506</v>
      </c>
    </row>
    <row r="4" spans="1:5" ht="38.25">
      <c r="A4" s="42" t="s">
        <v>521</v>
      </c>
      <c r="B4" s="42" t="s">
        <v>520</v>
      </c>
      <c r="C4" s="39">
        <v>0</v>
      </c>
      <c r="D4" s="39" t="s">
        <v>506</v>
      </c>
    </row>
    <row r="5" spans="1:5">
      <c r="A5" t="s">
        <v>429</v>
      </c>
      <c r="B5" s="43" t="s">
        <v>522</v>
      </c>
      <c r="C5" s="39">
        <v>0</v>
      </c>
      <c r="D5" s="39" t="s">
        <v>506</v>
      </c>
    </row>
    <row r="6" spans="1:5">
      <c r="A6" t="s">
        <v>523</v>
      </c>
      <c r="B6" s="43" t="s">
        <v>522</v>
      </c>
      <c r="C6" s="39">
        <v>0</v>
      </c>
      <c r="D6" s="39" t="s">
        <v>506</v>
      </c>
    </row>
    <row r="7" spans="1:5">
      <c r="A7" s="44" t="s">
        <v>525</v>
      </c>
      <c r="B7" s="42" t="s">
        <v>524</v>
      </c>
      <c r="C7" s="39">
        <v>0</v>
      </c>
      <c r="D7" s="39" t="s">
        <v>506</v>
      </c>
    </row>
    <row r="8" spans="1:5">
      <c r="A8" t="s">
        <v>431</v>
      </c>
      <c r="B8" s="41" t="s">
        <v>507</v>
      </c>
      <c r="C8" s="39">
        <v>0</v>
      </c>
      <c r="D8" s="39" t="s">
        <v>506</v>
      </c>
    </row>
    <row r="9" spans="1:5">
      <c r="A9" t="s">
        <v>470</v>
      </c>
      <c r="B9" s="41" t="s">
        <v>507</v>
      </c>
      <c r="C9" s="39">
        <v>0</v>
      </c>
      <c r="D9" s="39" t="s">
        <v>506</v>
      </c>
    </row>
    <row r="10" spans="1:5">
      <c r="A10" s="44" t="s">
        <v>527</v>
      </c>
      <c r="B10" s="41" t="s">
        <v>526</v>
      </c>
      <c r="C10" s="39">
        <v>0</v>
      </c>
      <c r="D10" s="39" t="s">
        <v>506</v>
      </c>
    </row>
    <row r="11" spans="1:5">
      <c r="A11" s="44" t="s">
        <v>529</v>
      </c>
      <c r="B11" s="41" t="s">
        <v>528</v>
      </c>
      <c r="C11" s="39">
        <v>1</v>
      </c>
      <c r="D11" s="39" t="s">
        <v>506</v>
      </c>
    </row>
    <row r="12" spans="1:5">
      <c r="A12" s="44" t="s">
        <v>530</v>
      </c>
      <c r="B12" s="44" t="s">
        <v>528</v>
      </c>
      <c r="C12" s="39">
        <v>1</v>
      </c>
      <c r="D12" s="39" t="s">
        <v>506</v>
      </c>
    </row>
    <row r="13" spans="1:5">
      <c r="A13" s="44" t="s">
        <v>532</v>
      </c>
      <c r="B13" s="44" t="s">
        <v>531</v>
      </c>
      <c r="C13" s="39">
        <v>1</v>
      </c>
      <c r="D13" s="39" t="s">
        <v>506</v>
      </c>
    </row>
    <row r="14" spans="1:5">
      <c r="A14" s="45" t="s">
        <v>533</v>
      </c>
      <c r="B14" s="45" t="s">
        <v>534</v>
      </c>
      <c r="C14" s="39">
        <v>1</v>
      </c>
      <c r="D14" s="39" t="s">
        <v>506</v>
      </c>
    </row>
    <row r="15" spans="1:5">
      <c r="A15" s="46" t="s">
        <v>536</v>
      </c>
      <c r="B15" s="45" t="s">
        <v>535</v>
      </c>
      <c r="C15" s="39">
        <v>1</v>
      </c>
      <c r="D15" s="39" t="s">
        <v>506</v>
      </c>
    </row>
    <row r="16" spans="1:5">
      <c r="A16" s="46" t="s">
        <v>508</v>
      </c>
      <c r="B16" s="43" t="s">
        <v>509</v>
      </c>
      <c r="C16" s="39">
        <v>1</v>
      </c>
      <c r="D16" s="39" t="s">
        <v>506</v>
      </c>
    </row>
    <row r="17" spans="1:4">
      <c r="A17" s="46" t="s">
        <v>537</v>
      </c>
      <c r="B17" s="47" t="s">
        <v>510</v>
      </c>
      <c r="C17" s="39">
        <v>0</v>
      </c>
      <c r="D17" s="39" t="s">
        <v>506</v>
      </c>
    </row>
    <row r="18" spans="1:4">
      <c r="A18" s="46" t="s">
        <v>538</v>
      </c>
      <c r="B18" s="43" t="s">
        <v>511</v>
      </c>
      <c r="C18" s="39">
        <v>1</v>
      </c>
      <c r="D18" s="39" t="s">
        <v>506</v>
      </c>
    </row>
    <row r="19" spans="1:4">
      <c r="A19" t="s">
        <v>539</v>
      </c>
      <c r="B19" s="46" t="s">
        <v>511</v>
      </c>
      <c r="C19" s="39">
        <v>1</v>
      </c>
      <c r="D19" s="39" t="s">
        <v>506</v>
      </c>
    </row>
    <row r="20" spans="1:4">
      <c r="A20" s="46" t="s">
        <v>540</v>
      </c>
      <c r="B20" s="43" t="s">
        <v>511</v>
      </c>
      <c r="C20" s="39">
        <v>1</v>
      </c>
      <c r="D20" s="39" t="s">
        <v>506</v>
      </c>
    </row>
    <row r="21" spans="1:4">
      <c r="A21" s="46" t="s">
        <v>540</v>
      </c>
      <c r="B21" s="46" t="s">
        <v>514</v>
      </c>
      <c r="C21" s="39">
        <v>1</v>
      </c>
      <c r="D21" s="39" t="s">
        <v>506</v>
      </c>
    </row>
    <row r="22" spans="1:4">
      <c r="A22" s="46" t="s">
        <v>541</v>
      </c>
      <c r="B22" s="48" t="s">
        <v>514</v>
      </c>
      <c r="C22" s="39">
        <v>1</v>
      </c>
      <c r="D22" s="39" t="s">
        <v>506</v>
      </c>
    </row>
    <row r="23" spans="1:4">
      <c r="A23" s="43" t="s">
        <v>508</v>
      </c>
      <c r="B23" s="48" t="s">
        <v>514</v>
      </c>
      <c r="C23" s="39">
        <v>1</v>
      </c>
      <c r="D23" s="39" t="s">
        <v>506</v>
      </c>
    </row>
    <row r="24" spans="1:4">
      <c r="A24" s="46" t="s">
        <v>542</v>
      </c>
      <c r="B24" s="41" t="s">
        <v>511</v>
      </c>
      <c r="C24" s="39">
        <v>1</v>
      </c>
      <c r="D24" s="39" t="s">
        <v>506</v>
      </c>
    </row>
    <row r="25" spans="1:4">
      <c r="A25" s="46" t="s">
        <v>512</v>
      </c>
      <c r="B25" s="48" t="s">
        <v>511</v>
      </c>
      <c r="C25" s="39">
        <v>1</v>
      </c>
      <c r="D25" s="39" t="s">
        <v>506</v>
      </c>
    </row>
    <row r="26" spans="1:4">
      <c r="A26" s="48" t="s">
        <v>513</v>
      </c>
      <c r="B26" s="48" t="s">
        <v>513</v>
      </c>
      <c r="C26" s="39">
        <v>1</v>
      </c>
      <c r="D26" s="39" t="s">
        <v>506</v>
      </c>
    </row>
    <row r="27" spans="1:4">
      <c r="A27" s="46" t="s">
        <v>544</v>
      </c>
      <c r="B27" s="48" t="s">
        <v>543</v>
      </c>
      <c r="C27" s="39">
        <v>1</v>
      </c>
      <c r="D27" s="39" t="s">
        <v>506</v>
      </c>
    </row>
    <row r="28" spans="1:4">
      <c r="A28" s="46" t="s">
        <v>545</v>
      </c>
      <c r="B28" s="46" t="s">
        <v>515</v>
      </c>
      <c r="C28" s="39">
        <v>1</v>
      </c>
      <c r="D28" s="39" t="s">
        <v>506</v>
      </c>
    </row>
    <row r="29" spans="1:4">
      <c r="A29" s="48" t="s">
        <v>546</v>
      </c>
      <c r="B29" s="48" t="s">
        <v>139</v>
      </c>
      <c r="C29" s="39">
        <v>1</v>
      </c>
      <c r="D29" s="39" t="s">
        <v>506</v>
      </c>
    </row>
    <row r="30" spans="1:4" ht="25.5">
      <c r="A30" t="s">
        <v>378</v>
      </c>
      <c r="B30" s="48" t="s">
        <v>137</v>
      </c>
      <c r="C30" s="39">
        <v>1</v>
      </c>
      <c r="D30" s="39" t="s">
        <v>506</v>
      </c>
    </row>
    <row r="31" spans="1:4">
      <c r="A31" s="46" t="s">
        <v>548</v>
      </c>
      <c r="B31" s="48" t="s">
        <v>146</v>
      </c>
      <c r="C31" s="39">
        <v>1</v>
      </c>
      <c r="D31" s="39" t="s">
        <v>506</v>
      </c>
    </row>
    <row r="32" spans="1:4" ht="25.5">
      <c r="A32" s="44" t="s">
        <v>549</v>
      </c>
      <c r="B32" s="48" t="s">
        <v>161</v>
      </c>
      <c r="C32" s="39">
        <v>1</v>
      </c>
      <c r="D32" s="39" t="s">
        <v>506</v>
      </c>
    </row>
    <row r="33" spans="1:4" ht="25.5">
      <c r="A33" s="44" t="s">
        <v>550</v>
      </c>
      <c r="B33" s="48" t="s">
        <v>161</v>
      </c>
      <c r="C33" s="39">
        <v>1</v>
      </c>
      <c r="D33" s="39" t="s">
        <v>506</v>
      </c>
    </row>
    <row r="34" spans="1:4" ht="25.5">
      <c r="A34" s="44" t="s">
        <v>551</v>
      </c>
      <c r="B34" s="48" t="s">
        <v>161</v>
      </c>
      <c r="C34" s="39">
        <v>1</v>
      </c>
      <c r="D34" s="39" t="s">
        <v>506</v>
      </c>
    </row>
    <row r="35" spans="1:4" ht="25.5">
      <c r="A35" s="44" t="s">
        <v>552</v>
      </c>
      <c r="B35" s="48" t="s">
        <v>152</v>
      </c>
      <c r="C35" s="39">
        <v>1</v>
      </c>
      <c r="D35" s="39" t="s">
        <v>506</v>
      </c>
    </row>
    <row r="36" spans="1:4" ht="25.5">
      <c r="A36" s="41" t="s">
        <v>553</v>
      </c>
      <c r="B36" s="48" t="s">
        <v>162</v>
      </c>
      <c r="C36" s="39">
        <v>1</v>
      </c>
      <c r="D36" s="39" t="s">
        <v>506</v>
      </c>
    </row>
    <row r="37" spans="1:4">
      <c r="A37" s="44" t="s">
        <v>554</v>
      </c>
      <c r="B37" s="48" t="s">
        <v>163</v>
      </c>
      <c r="C37" s="39">
        <v>1</v>
      </c>
      <c r="D37" s="39" t="s">
        <v>506</v>
      </c>
    </row>
    <row r="38" spans="1:4">
      <c r="A38" s="41" t="s">
        <v>555</v>
      </c>
      <c r="B38" s="41" t="s">
        <v>168</v>
      </c>
      <c r="C38" s="39">
        <v>1</v>
      </c>
      <c r="D38" s="39" t="s">
        <v>506</v>
      </c>
    </row>
    <row r="39" spans="1:4">
      <c r="A39" s="44" t="s">
        <v>553</v>
      </c>
      <c r="B39" s="48" t="s">
        <v>556</v>
      </c>
      <c r="C39" s="39">
        <v>1</v>
      </c>
      <c r="D39" s="39" t="s">
        <v>506</v>
      </c>
    </row>
    <row r="40" spans="1:4">
      <c r="A40" s="41" t="s">
        <v>554</v>
      </c>
      <c r="B40" s="48" t="s">
        <v>557</v>
      </c>
      <c r="C40" s="39">
        <v>1</v>
      </c>
      <c r="D40" s="39" t="s">
        <v>506</v>
      </c>
    </row>
    <row r="41" spans="1:4">
      <c r="A41" s="41" t="s">
        <v>557</v>
      </c>
      <c r="B41" s="48" t="s">
        <v>557</v>
      </c>
      <c r="C41" s="39">
        <v>1</v>
      </c>
      <c r="D41" s="39" t="s">
        <v>506</v>
      </c>
    </row>
    <row r="42" spans="1:4">
      <c r="A42" s="48"/>
      <c r="B42" s="48"/>
      <c r="C42" s="49"/>
      <c r="D42" s="39"/>
    </row>
    <row r="43" spans="1:4">
      <c r="A43" s="41"/>
      <c r="B43" s="48"/>
      <c r="C43" s="49"/>
      <c r="D43" s="39"/>
    </row>
    <row r="44" spans="1:4">
      <c r="A44" s="41"/>
      <c r="B44" s="48"/>
      <c r="C44" s="49"/>
      <c r="D44" s="39"/>
    </row>
    <row r="45" spans="1:4">
      <c r="A45" s="41"/>
      <c r="B45" s="48"/>
      <c r="C45" s="49"/>
      <c r="D45" s="39"/>
    </row>
    <row r="46" spans="1:4">
      <c r="A46" s="48"/>
      <c r="B46" s="48"/>
      <c r="C46" s="49"/>
      <c r="D46" s="39"/>
    </row>
    <row r="47" spans="1:4">
      <c r="A47" s="48"/>
      <c r="B47" s="48"/>
      <c r="C47" s="49"/>
      <c r="D47" s="39"/>
    </row>
    <row r="48" spans="1:4">
      <c r="A48" s="48"/>
      <c r="B48" s="48"/>
    </row>
    <row r="49" spans="1:2">
      <c r="A49" s="48"/>
      <c r="B49" s="48"/>
    </row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>
      <c r="A55" s="48"/>
      <c r="B55" s="48"/>
    </row>
    <row r="56" spans="1:2">
      <c r="A56" s="48"/>
      <c r="B56" s="48"/>
    </row>
    <row r="57" spans="1:2">
      <c r="A57" s="48"/>
      <c r="B57" s="48"/>
    </row>
    <row r="58" spans="1:2">
      <c r="A58" s="48"/>
      <c r="B58" s="48"/>
    </row>
    <row r="59" spans="1:2">
      <c r="A59" s="48"/>
      <c r="B59" s="48"/>
    </row>
    <row r="60" spans="1:2">
      <c r="A60" s="48"/>
      <c r="B60" s="48"/>
    </row>
    <row r="61" spans="1:2">
      <c r="A61" s="48"/>
      <c r="B61" s="48"/>
    </row>
    <row r="62" spans="1:2">
      <c r="A62" s="48"/>
      <c r="B6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2.75"/>
  <cols>
    <col min="1" max="4" width="25.7109375" customWidth="1"/>
  </cols>
  <sheetData>
    <row r="1" spans="1:6">
      <c r="E1">
        <v>31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80</v>
      </c>
      <c r="C4" t="s">
        <v>80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15212</v>
      </c>
      <c r="F5">
        <v>41644</v>
      </c>
    </row>
    <row r="6" spans="1:6">
      <c r="A6" t="s">
        <v>377</v>
      </c>
      <c r="B6" t="s">
        <v>113</v>
      </c>
      <c r="C6" t="s">
        <v>113</v>
      </c>
      <c r="D6" t="s">
        <v>80</v>
      </c>
      <c r="E6">
        <v>60278</v>
      </c>
      <c r="F6">
        <v>63635</v>
      </c>
    </row>
    <row r="7" spans="1:6">
      <c r="A7" t="s">
        <v>378</v>
      </c>
      <c r="B7" t="s">
        <v>120</v>
      </c>
      <c r="C7" t="s">
        <v>120</v>
      </c>
      <c r="D7" t="s">
        <v>116</v>
      </c>
      <c r="E7">
        <v>19327</v>
      </c>
      <c r="F7">
        <v>17113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14274</v>
      </c>
      <c r="F8">
        <v>7273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13410</v>
      </c>
      <c r="F9">
        <v>6745</v>
      </c>
    </row>
    <row r="10" spans="1:6">
      <c r="A10" t="s">
        <v>381</v>
      </c>
      <c r="B10" t="s">
        <v>115</v>
      </c>
      <c r="C10" t="s">
        <v>115</v>
      </c>
      <c r="D10" t="s">
        <v>116</v>
      </c>
      <c r="E10">
        <v>122501</v>
      </c>
      <c r="F10">
        <v>136410</v>
      </c>
    </row>
    <row r="11" spans="1:6">
      <c r="A11" t="s">
        <v>382</v>
      </c>
      <c r="B11" t="s">
        <v>383</v>
      </c>
      <c r="C11" t="s">
        <v>84</v>
      </c>
      <c r="D11" t="s">
        <v>80</v>
      </c>
      <c r="E11">
        <v>882695</v>
      </c>
      <c r="F11">
        <v>971119</v>
      </c>
    </row>
    <row r="12" spans="1:6">
      <c r="A12" t="s">
        <v>384</v>
      </c>
      <c r="B12" t="s">
        <v>385</v>
      </c>
      <c r="C12" t="s">
        <v>92</v>
      </c>
      <c r="D12" t="s">
        <v>80</v>
      </c>
      <c r="E12">
        <v>40286</v>
      </c>
      <c r="F12">
        <v>21736</v>
      </c>
    </row>
    <row r="13" spans="1:6">
      <c r="A13" t="s">
        <v>386</v>
      </c>
      <c r="D13" t="s">
        <v>80</v>
      </c>
      <c r="E13">
        <v>1045482</v>
      </c>
      <c r="F13">
        <v>1129265</v>
      </c>
    </row>
    <row r="14" spans="1:6">
      <c r="A14" t="s">
        <v>387</v>
      </c>
      <c r="D14" t="s">
        <v>80</v>
      </c>
    </row>
    <row r="15" spans="1:6">
      <c r="A15" t="s">
        <v>388</v>
      </c>
      <c r="B15" t="s">
        <v>141</v>
      </c>
      <c r="C15" t="s">
        <v>141</v>
      </c>
      <c r="D15" t="s">
        <v>141</v>
      </c>
    </row>
    <row r="16" spans="1:6">
      <c r="A16" t="s">
        <v>389</v>
      </c>
      <c r="B16" t="s">
        <v>146</v>
      </c>
      <c r="C16" t="s">
        <v>146</v>
      </c>
      <c r="D16" t="s">
        <v>141</v>
      </c>
      <c r="E16">
        <v>96249</v>
      </c>
      <c r="F16">
        <v>79215</v>
      </c>
    </row>
    <row r="17" spans="1:6">
      <c r="A17" t="s">
        <v>390</v>
      </c>
      <c r="B17" t="s">
        <v>390</v>
      </c>
      <c r="C17" t="s">
        <v>163</v>
      </c>
      <c r="D17" t="s">
        <v>141</v>
      </c>
      <c r="E17">
        <v>6995</v>
      </c>
      <c r="F17">
        <v>6048</v>
      </c>
    </row>
    <row r="18" spans="1:6">
      <c r="A18" t="s">
        <v>391</v>
      </c>
      <c r="D18" t="s">
        <v>141</v>
      </c>
      <c r="F18">
        <v>21002</v>
      </c>
    </row>
    <row r="19" spans="1:6">
      <c r="A19" t="s">
        <v>364</v>
      </c>
      <c r="B19" t="s">
        <v>392</v>
      </c>
      <c r="C19" t="s">
        <v>161</v>
      </c>
      <c r="D19" t="s">
        <v>141</v>
      </c>
      <c r="E19">
        <v>23085</v>
      </c>
      <c r="F19">
        <v>20754</v>
      </c>
    </row>
    <row r="20" spans="1:6">
      <c r="A20" t="s">
        <v>393</v>
      </c>
      <c r="D20" t="s">
        <v>141</v>
      </c>
      <c r="E20">
        <v>656</v>
      </c>
      <c r="F20">
        <v>225</v>
      </c>
    </row>
    <row r="21" spans="1:6">
      <c r="A21" t="s">
        <v>394</v>
      </c>
      <c r="B21" t="s">
        <v>164</v>
      </c>
      <c r="C21" t="s">
        <v>164</v>
      </c>
      <c r="D21" t="s">
        <v>141</v>
      </c>
      <c r="E21">
        <v>757</v>
      </c>
      <c r="F21">
        <v>1326</v>
      </c>
    </row>
    <row r="22" spans="1:6">
      <c r="A22" t="s">
        <v>395</v>
      </c>
      <c r="B22" t="s">
        <v>396</v>
      </c>
      <c r="C22" t="s">
        <v>162</v>
      </c>
      <c r="D22" t="s">
        <v>141</v>
      </c>
      <c r="E22">
        <v>31938</v>
      </c>
      <c r="F22">
        <v>31747</v>
      </c>
    </row>
    <row r="23" spans="1:6">
      <c r="A23" t="s">
        <v>397</v>
      </c>
      <c r="B23" t="s">
        <v>13</v>
      </c>
      <c r="C23" t="s">
        <v>13</v>
      </c>
      <c r="D23" t="s">
        <v>141</v>
      </c>
      <c r="E23">
        <v>159680</v>
      </c>
      <c r="F23">
        <v>160317</v>
      </c>
    </row>
    <row r="24" spans="1:6">
      <c r="A24" t="s">
        <v>398</v>
      </c>
      <c r="B24" t="s">
        <v>146</v>
      </c>
      <c r="C24" t="s">
        <v>146</v>
      </c>
      <c r="D24" t="s">
        <v>141</v>
      </c>
      <c r="E24">
        <v>367202</v>
      </c>
      <c r="F24">
        <v>434651</v>
      </c>
    </row>
    <row r="25" spans="1:6">
      <c r="A25" t="s">
        <v>399</v>
      </c>
      <c r="B25" t="s">
        <v>175</v>
      </c>
      <c r="C25" t="s">
        <v>175</v>
      </c>
      <c r="D25" t="s">
        <v>165</v>
      </c>
      <c r="E25">
        <v>4489</v>
      </c>
      <c r="F25">
        <v>4389</v>
      </c>
    </row>
    <row r="26" spans="1:6">
      <c r="A26" t="s">
        <v>394</v>
      </c>
      <c r="B26" t="s">
        <v>164</v>
      </c>
      <c r="C26" t="s">
        <v>164</v>
      </c>
      <c r="D26" t="s">
        <v>141</v>
      </c>
      <c r="E26">
        <v>146108</v>
      </c>
      <c r="F26">
        <v>226659</v>
      </c>
    </row>
    <row r="27" spans="1:6">
      <c r="A27" t="s">
        <v>395</v>
      </c>
      <c r="B27" t="s">
        <v>396</v>
      </c>
      <c r="C27" t="s">
        <v>162</v>
      </c>
      <c r="D27" t="s">
        <v>141</v>
      </c>
      <c r="E27">
        <v>5692</v>
      </c>
      <c r="F27">
        <v>6052</v>
      </c>
    </row>
    <row r="28" spans="1:6">
      <c r="A28" t="s">
        <v>400</v>
      </c>
      <c r="B28" t="s">
        <v>163</v>
      </c>
      <c r="C28" t="s">
        <v>163</v>
      </c>
      <c r="D28" t="s">
        <v>165</v>
      </c>
      <c r="E28">
        <v>3366</v>
      </c>
      <c r="F28">
        <v>5973</v>
      </c>
    </row>
    <row r="29" spans="1:6">
      <c r="A29" t="s">
        <v>401</v>
      </c>
      <c r="B29" t="s">
        <v>14</v>
      </c>
      <c r="C29" t="s">
        <v>14</v>
      </c>
      <c r="D29" t="s">
        <v>165</v>
      </c>
      <c r="E29">
        <v>526857</v>
      </c>
      <c r="F29">
        <v>677724</v>
      </c>
    </row>
    <row r="30" spans="1:6">
      <c r="A30" t="s">
        <v>402</v>
      </c>
      <c r="B30" t="s">
        <v>180</v>
      </c>
      <c r="C30" t="s">
        <v>180</v>
      </c>
      <c r="D30" t="s">
        <v>165</v>
      </c>
    </row>
    <row r="31" spans="1:6">
      <c r="A31" t="s">
        <v>403</v>
      </c>
      <c r="B31" t="s">
        <v>181</v>
      </c>
      <c r="C31" t="s">
        <v>181</v>
      </c>
      <c r="D31" t="s">
        <v>165</v>
      </c>
    </row>
    <row r="32" spans="1:6">
      <c r="A32" t="s">
        <v>404</v>
      </c>
      <c r="D32" t="s">
        <v>165</v>
      </c>
    </row>
    <row r="33" spans="1:6">
      <c r="A33" t="s">
        <v>405</v>
      </c>
      <c r="D33" t="s">
        <v>165</v>
      </c>
    </row>
    <row r="34" spans="1:6">
      <c r="A34" t="s">
        <v>406</v>
      </c>
      <c r="B34" t="s">
        <v>183</v>
      </c>
      <c r="C34" t="s">
        <v>183</v>
      </c>
      <c r="D34" t="s">
        <v>181</v>
      </c>
    </row>
    <row r="35" spans="1:6">
      <c r="A35" t="s">
        <v>407</v>
      </c>
      <c r="D35" t="s">
        <v>181</v>
      </c>
    </row>
    <row r="36" spans="1:6">
      <c r="A36" t="s">
        <v>408</v>
      </c>
      <c r="B36" t="s">
        <v>182</v>
      </c>
      <c r="C36" t="s">
        <v>182</v>
      </c>
      <c r="D36" t="s">
        <v>181</v>
      </c>
      <c r="E36">
        <v>145</v>
      </c>
      <c r="F36">
        <v>126</v>
      </c>
    </row>
    <row r="37" spans="1:6">
      <c r="A37" t="s">
        <v>409</v>
      </c>
      <c r="D37" t="s">
        <v>181</v>
      </c>
    </row>
    <row r="38" spans="1:6">
      <c r="A38" t="s">
        <v>410</v>
      </c>
      <c r="D38" t="s">
        <v>181</v>
      </c>
    </row>
    <row r="39" spans="1:6">
      <c r="A39" t="s">
        <v>405</v>
      </c>
      <c r="D39" t="s">
        <v>181</v>
      </c>
    </row>
    <row r="40" spans="1:6">
      <c r="A40" t="s">
        <v>411</v>
      </c>
      <c r="B40" t="s">
        <v>182</v>
      </c>
      <c r="C40" t="s">
        <v>182</v>
      </c>
      <c r="D40" t="s">
        <v>181</v>
      </c>
      <c r="E40">
        <v>1937364</v>
      </c>
      <c r="F40">
        <v>1869339</v>
      </c>
    </row>
    <row r="41" spans="1:6">
      <c r="A41" t="s">
        <v>412</v>
      </c>
      <c r="B41" t="s">
        <v>189</v>
      </c>
      <c r="C41" t="s">
        <v>189</v>
      </c>
      <c r="D41" t="s">
        <v>181</v>
      </c>
      <c r="E41">
        <v>-3839</v>
      </c>
      <c r="F41">
        <v>-6939</v>
      </c>
    </row>
    <row r="42" spans="1:6">
      <c r="A42" t="s">
        <v>413</v>
      </c>
      <c r="B42" t="s">
        <v>187</v>
      </c>
      <c r="C42" t="s">
        <v>187</v>
      </c>
      <c r="D42" t="s">
        <v>181</v>
      </c>
      <c r="E42">
        <v>-1574725</v>
      </c>
      <c r="F42">
        <v>-1571302</v>
      </c>
    </row>
    <row r="43" spans="1:6">
      <c r="A43" t="s">
        <v>414</v>
      </c>
      <c r="B43" t="s">
        <v>195</v>
      </c>
      <c r="C43" t="s">
        <v>195</v>
      </c>
      <c r="D43" t="s">
        <v>181</v>
      </c>
      <c r="E43">
        <v>358945</v>
      </c>
      <c r="F43">
        <v>291224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/>
  </sheetViews>
  <sheetFormatPr defaultRowHeight="12.75"/>
  <cols>
    <col min="1" max="4" width="25.7109375" customWidth="1"/>
  </cols>
  <sheetData>
    <row r="2" spans="1:8">
      <c r="A2" t="s">
        <v>415</v>
      </c>
      <c r="E2" t="s">
        <v>415</v>
      </c>
    </row>
    <row r="4" spans="1:8">
      <c r="A4" t="s">
        <v>416</v>
      </c>
      <c r="E4" t="s">
        <v>416</v>
      </c>
    </row>
    <row r="5" spans="1:8">
      <c r="A5" t="s">
        <v>417</v>
      </c>
      <c r="E5" t="s">
        <v>417</v>
      </c>
    </row>
    <row r="7" spans="1:8">
      <c r="A7" t="s">
        <v>418</v>
      </c>
      <c r="B7" t="s">
        <v>419</v>
      </c>
      <c r="C7" t="s">
        <v>26</v>
      </c>
      <c r="D7" t="s">
        <v>419</v>
      </c>
      <c r="E7" t="s">
        <v>418</v>
      </c>
    </row>
    <row r="8" spans="1:8">
      <c r="A8" t="s">
        <v>420</v>
      </c>
      <c r="B8" t="s">
        <v>419</v>
      </c>
      <c r="C8" t="s">
        <v>26</v>
      </c>
      <c r="D8" t="s">
        <v>419</v>
      </c>
      <c r="E8" t="s">
        <v>420</v>
      </c>
      <c r="F8">
        <v>34428</v>
      </c>
      <c r="G8">
        <v>-64949</v>
      </c>
      <c r="H8">
        <v>83069</v>
      </c>
    </row>
    <row r="9" spans="1:8">
      <c r="A9" t="s">
        <v>421</v>
      </c>
      <c r="D9" t="s">
        <v>419</v>
      </c>
      <c r="E9" t="s">
        <v>421</v>
      </c>
      <c r="F9">
        <v>9380</v>
      </c>
      <c r="G9">
        <v>-2717</v>
      </c>
      <c r="H9">
        <v>13792</v>
      </c>
    </row>
    <row r="10" spans="1:8">
      <c r="A10" t="s">
        <v>422</v>
      </c>
      <c r="B10" t="s">
        <v>423</v>
      </c>
      <c r="C10" t="s">
        <v>424</v>
      </c>
      <c r="D10" t="s">
        <v>419</v>
      </c>
      <c r="E10" t="s">
        <v>422</v>
      </c>
      <c r="F10">
        <v>43808</v>
      </c>
      <c r="G10">
        <v>-67666</v>
      </c>
      <c r="H10">
        <v>96861</v>
      </c>
    </row>
    <row r="11" spans="1:8">
      <c r="A11" t="s">
        <v>425</v>
      </c>
      <c r="B11" t="s">
        <v>58</v>
      </c>
      <c r="C11" t="s">
        <v>58</v>
      </c>
      <c r="D11" t="s">
        <v>419</v>
      </c>
      <c r="E11" t="s">
        <v>425</v>
      </c>
    </row>
    <row r="12" spans="1:8">
      <c r="A12" t="s">
        <v>426</v>
      </c>
      <c r="B12" t="s">
        <v>27</v>
      </c>
      <c r="C12" t="s">
        <v>27</v>
      </c>
      <c r="D12" t="s">
        <v>419</v>
      </c>
      <c r="E12" t="s">
        <v>426</v>
      </c>
    </row>
    <row r="13" spans="1:8">
      <c r="A13" t="s">
        <v>427</v>
      </c>
      <c r="B13" t="s">
        <v>42</v>
      </c>
      <c r="C13" t="s">
        <v>42</v>
      </c>
      <c r="D13" t="s">
        <v>419</v>
      </c>
      <c r="E13" t="s">
        <v>427</v>
      </c>
      <c r="F13">
        <v>5929</v>
      </c>
      <c r="G13">
        <v>-5566</v>
      </c>
      <c r="H13">
        <v>31908</v>
      </c>
    </row>
    <row r="14" spans="1:8">
      <c r="A14" t="s">
        <v>428</v>
      </c>
      <c r="D14" t="s">
        <v>419</v>
      </c>
      <c r="E14" t="s">
        <v>428</v>
      </c>
    </row>
    <row r="15" spans="1:8">
      <c r="A15" t="s">
        <v>429</v>
      </c>
      <c r="D15" t="s">
        <v>419</v>
      </c>
      <c r="E15" t="s">
        <v>429</v>
      </c>
      <c r="F15">
        <v>7481</v>
      </c>
      <c r="G15">
        <v>-2712</v>
      </c>
      <c r="H15">
        <v>9907</v>
      </c>
    </row>
    <row r="16" spans="1:8">
      <c r="A16" t="s">
        <v>430</v>
      </c>
      <c r="B16" t="s">
        <v>38</v>
      </c>
      <c r="C16" t="s">
        <v>38</v>
      </c>
      <c r="D16" t="s">
        <v>419</v>
      </c>
      <c r="E16" t="s">
        <v>430</v>
      </c>
      <c r="F16">
        <v>4847</v>
      </c>
      <c r="G16">
        <v>-59235</v>
      </c>
      <c r="H16">
        <v>40559</v>
      </c>
    </row>
    <row r="17" spans="1:8">
      <c r="A17" t="s">
        <v>431</v>
      </c>
      <c r="D17" t="s">
        <v>419</v>
      </c>
      <c r="E17" t="s">
        <v>431</v>
      </c>
      <c r="H17">
        <v>350</v>
      </c>
    </row>
    <row r="18" spans="1:8">
      <c r="A18" t="s">
        <v>432</v>
      </c>
      <c r="B18" t="s">
        <v>42</v>
      </c>
      <c r="C18" t="s">
        <v>42</v>
      </c>
      <c r="D18" t="s">
        <v>419</v>
      </c>
      <c r="E18" t="s">
        <v>432</v>
      </c>
      <c r="F18">
        <v>802</v>
      </c>
      <c r="G18">
        <v>-362</v>
      </c>
      <c r="H18">
        <v>77390</v>
      </c>
    </row>
    <row r="19" spans="1:8">
      <c r="A19" t="s">
        <v>433</v>
      </c>
      <c r="B19" t="s">
        <v>45</v>
      </c>
      <c r="C19" t="s">
        <v>45</v>
      </c>
      <c r="D19" t="s">
        <v>419</v>
      </c>
      <c r="E19" t="s">
        <v>433</v>
      </c>
      <c r="F19">
        <v>19059</v>
      </c>
      <c r="G19">
        <v>-67875</v>
      </c>
      <c r="H19">
        <v>160114</v>
      </c>
    </row>
    <row r="20" spans="1:8">
      <c r="A20" t="s">
        <v>434</v>
      </c>
      <c r="B20" t="s">
        <v>435</v>
      </c>
      <c r="C20" t="s">
        <v>46</v>
      </c>
      <c r="D20" t="s">
        <v>419</v>
      </c>
      <c r="E20" t="s">
        <v>434</v>
      </c>
      <c r="F20">
        <v>24749</v>
      </c>
      <c r="G20">
        <v>209</v>
      </c>
      <c r="H20">
        <v>-63253</v>
      </c>
    </row>
    <row r="21" spans="1:8">
      <c r="A21" t="s">
        <v>436</v>
      </c>
      <c r="B21" t="s">
        <v>56</v>
      </c>
      <c r="C21" t="s">
        <v>56</v>
      </c>
      <c r="D21" t="s">
        <v>419</v>
      </c>
      <c r="E21" t="s">
        <v>436</v>
      </c>
    </row>
    <row r="22" spans="1:8">
      <c r="A22" t="s">
        <v>437</v>
      </c>
      <c r="B22" t="s">
        <v>50</v>
      </c>
      <c r="C22" t="s">
        <v>50</v>
      </c>
      <c r="D22" t="s">
        <v>419</v>
      </c>
      <c r="E22" t="s">
        <v>437</v>
      </c>
      <c r="H22">
        <v>2400</v>
      </c>
    </row>
    <row r="23" spans="1:8">
      <c r="A23" t="s">
        <v>438</v>
      </c>
      <c r="B23" t="s">
        <v>54</v>
      </c>
      <c r="C23" t="s">
        <v>54</v>
      </c>
      <c r="D23" t="s">
        <v>419</v>
      </c>
      <c r="E23" t="s">
        <v>438</v>
      </c>
    </row>
    <row r="24" spans="1:8">
      <c r="A24" t="s">
        <v>439</v>
      </c>
      <c r="D24" t="s">
        <v>419</v>
      </c>
      <c r="E24" t="s">
        <v>439</v>
      </c>
      <c r="F24">
        <v>-24</v>
      </c>
      <c r="G24">
        <v>-10</v>
      </c>
      <c r="H24">
        <v>-35952</v>
      </c>
    </row>
    <row r="25" spans="1:8">
      <c r="A25" t="s">
        <v>440</v>
      </c>
      <c r="B25" t="s">
        <v>53</v>
      </c>
      <c r="C25" t="s">
        <v>53</v>
      </c>
      <c r="D25" t="s">
        <v>419</v>
      </c>
      <c r="E25" t="s">
        <v>440</v>
      </c>
    </row>
    <row r="26" spans="1:8">
      <c r="A26" t="s">
        <v>441</v>
      </c>
      <c r="D26" t="s">
        <v>419</v>
      </c>
      <c r="E26" t="s">
        <v>441</v>
      </c>
      <c r="H26">
        <v>-41531</v>
      </c>
    </row>
    <row r="27" spans="1:8">
      <c r="A27" t="s">
        <v>442</v>
      </c>
      <c r="D27" t="s">
        <v>419</v>
      </c>
      <c r="E27" t="s">
        <v>442</v>
      </c>
      <c r="F27">
        <v>-15670</v>
      </c>
      <c r="G27">
        <v>25473</v>
      </c>
    </row>
    <row r="28" spans="1:8">
      <c r="A28" t="s">
        <v>443</v>
      </c>
      <c r="D28" t="s">
        <v>419</v>
      </c>
      <c r="E28" t="s">
        <v>443</v>
      </c>
      <c r="F28">
        <v>92</v>
      </c>
      <c r="G28">
        <v>139</v>
      </c>
      <c r="H28">
        <v>-853</v>
      </c>
    </row>
    <row r="29" spans="1:8">
      <c r="A29" t="s">
        <v>444</v>
      </c>
      <c r="B29" t="s">
        <v>56</v>
      </c>
      <c r="C29" t="s">
        <v>56</v>
      </c>
      <c r="D29" t="s">
        <v>419</v>
      </c>
      <c r="E29" t="s">
        <v>444</v>
      </c>
      <c r="F29">
        <v>-15602</v>
      </c>
      <c r="G29">
        <v>25602</v>
      </c>
      <c r="H29">
        <v>-75936</v>
      </c>
    </row>
    <row r="30" spans="1:8">
      <c r="A30" t="s">
        <v>445</v>
      </c>
      <c r="B30" t="s">
        <v>446</v>
      </c>
      <c r="C30" t="s">
        <v>61</v>
      </c>
      <c r="D30" t="s">
        <v>419</v>
      </c>
      <c r="E30" t="s">
        <v>445</v>
      </c>
      <c r="F30">
        <v>9147</v>
      </c>
      <c r="G30">
        <v>25811</v>
      </c>
      <c r="H30">
        <v>-139189</v>
      </c>
    </row>
    <row r="31" spans="1:8">
      <c r="A31" t="s">
        <v>447</v>
      </c>
      <c r="B31" t="s">
        <v>62</v>
      </c>
      <c r="C31" t="s">
        <v>62</v>
      </c>
      <c r="D31" t="s">
        <v>419</v>
      </c>
      <c r="E31" t="s">
        <v>447</v>
      </c>
      <c r="F31">
        <v>18</v>
      </c>
      <c r="H31">
        <v>-6543</v>
      </c>
    </row>
    <row r="32" spans="1:8">
      <c r="A32" t="s">
        <v>448</v>
      </c>
      <c r="B32" t="s">
        <v>70</v>
      </c>
      <c r="C32" t="s">
        <v>70</v>
      </c>
      <c r="D32" t="s">
        <v>419</v>
      </c>
      <c r="E32" t="s">
        <v>448</v>
      </c>
      <c r="F32">
        <v>9129</v>
      </c>
      <c r="G32">
        <v>25811</v>
      </c>
      <c r="H32">
        <v>-132646</v>
      </c>
    </row>
    <row r="33" spans="1:8">
      <c r="A33" t="s">
        <v>449</v>
      </c>
      <c r="D33" t="s">
        <v>419</v>
      </c>
      <c r="E33" t="s">
        <v>449</v>
      </c>
      <c r="H33">
        <v>221</v>
      </c>
    </row>
    <row r="34" spans="1:8">
      <c r="A34" t="s">
        <v>450</v>
      </c>
      <c r="D34" t="s">
        <v>419</v>
      </c>
      <c r="E34" t="s">
        <v>450</v>
      </c>
    </row>
    <row r="35" spans="1:8">
      <c r="A35" t="s">
        <v>451</v>
      </c>
      <c r="B35" t="s">
        <v>59</v>
      </c>
      <c r="C35" t="s">
        <v>59</v>
      </c>
      <c r="D35" t="s">
        <v>419</v>
      </c>
      <c r="E35" t="s">
        <v>451</v>
      </c>
      <c r="G35">
        <v>-7</v>
      </c>
      <c r="H35">
        <v>-766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2.75"/>
  <cols>
    <col min="1" max="4" width="25.7109375" customWidth="1"/>
  </cols>
  <sheetData>
    <row r="1" spans="1:7">
      <c r="A1" t="s">
        <v>452</v>
      </c>
    </row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4" spans="1:7">
      <c r="A4" t="s">
        <v>453</v>
      </c>
      <c r="B4" t="s">
        <v>231</v>
      </c>
      <c r="C4" t="s">
        <v>231</v>
      </c>
      <c r="D4" t="s">
        <v>454</v>
      </c>
    </row>
    <row r="5" spans="1:7">
      <c r="A5" t="s">
        <v>455</v>
      </c>
      <c r="B5" t="s">
        <v>232</v>
      </c>
      <c r="C5" t="s">
        <v>232</v>
      </c>
      <c r="D5" t="s">
        <v>454</v>
      </c>
      <c r="E5">
        <v>-6516</v>
      </c>
      <c r="F5">
        <v>-89074</v>
      </c>
      <c r="G5">
        <v>-132646</v>
      </c>
    </row>
    <row r="6" spans="1:7">
      <c r="A6" t="s">
        <v>456</v>
      </c>
    </row>
    <row r="7" spans="1:7">
      <c r="A7" t="s">
        <v>457</v>
      </c>
    </row>
    <row r="8" spans="1:7">
      <c r="A8" t="s">
        <v>458</v>
      </c>
      <c r="B8" t="s">
        <v>236</v>
      </c>
      <c r="C8" t="s">
        <v>236</v>
      </c>
      <c r="E8">
        <v>90438</v>
      </c>
      <c r="F8">
        <v>77498</v>
      </c>
      <c r="G8">
        <v>77390</v>
      </c>
    </row>
    <row r="9" spans="1:7">
      <c r="A9" t="s">
        <v>459</v>
      </c>
      <c r="E9">
        <v>-81120</v>
      </c>
      <c r="F9">
        <v>-21182</v>
      </c>
      <c r="G9">
        <v>41531</v>
      </c>
    </row>
    <row r="10" spans="1:7">
      <c r="A10" t="s">
        <v>460</v>
      </c>
      <c r="B10" t="s">
        <v>248</v>
      </c>
      <c r="C10" t="s">
        <v>248</v>
      </c>
      <c r="D10" t="s">
        <v>454</v>
      </c>
      <c r="E10">
        <v>6995</v>
      </c>
      <c r="F10">
        <v>5088</v>
      </c>
      <c r="G10">
        <v>4858</v>
      </c>
    </row>
    <row r="11" spans="1:7">
      <c r="A11" t="s">
        <v>461</v>
      </c>
      <c r="B11" t="s">
        <v>240</v>
      </c>
      <c r="C11" t="s">
        <v>240</v>
      </c>
      <c r="D11" t="s">
        <v>454</v>
      </c>
      <c r="E11">
        <v>8690</v>
      </c>
      <c r="F11">
        <v>8096</v>
      </c>
      <c r="G11">
        <v>9165</v>
      </c>
    </row>
    <row r="12" spans="1:7">
      <c r="A12" t="s">
        <v>462</v>
      </c>
      <c r="F12">
        <v>17883</v>
      </c>
      <c r="G12">
        <v>350</v>
      </c>
    </row>
    <row r="13" spans="1:7">
      <c r="A13" t="s">
        <v>463</v>
      </c>
      <c r="B13" t="s">
        <v>250</v>
      </c>
      <c r="C13" t="s">
        <v>250</v>
      </c>
      <c r="D13" t="s">
        <v>454</v>
      </c>
      <c r="E13">
        <v>1398</v>
      </c>
      <c r="F13">
        <v>1256</v>
      </c>
      <c r="G13">
        <v>1256</v>
      </c>
    </row>
    <row r="14" spans="1:7">
      <c r="A14" t="s">
        <v>464</v>
      </c>
      <c r="B14" t="s">
        <v>465</v>
      </c>
      <c r="C14" t="s">
        <v>243</v>
      </c>
      <c r="D14" t="s">
        <v>454</v>
      </c>
      <c r="E14">
        <v>14541</v>
      </c>
      <c r="F14">
        <v>11043</v>
      </c>
      <c r="G14">
        <v>11195</v>
      </c>
    </row>
    <row r="15" spans="1:7">
      <c r="A15" t="s">
        <v>466</v>
      </c>
      <c r="B15" t="s">
        <v>241</v>
      </c>
      <c r="C15" t="s">
        <v>241</v>
      </c>
      <c r="D15" t="s">
        <v>454</v>
      </c>
      <c r="F15">
        <v>6306</v>
      </c>
    </row>
    <row r="16" spans="1:7">
      <c r="A16" t="s">
        <v>467</v>
      </c>
      <c r="B16" t="s">
        <v>241</v>
      </c>
      <c r="C16" t="s">
        <v>241</v>
      </c>
      <c r="D16" t="s">
        <v>454</v>
      </c>
      <c r="F16">
        <v>-2670</v>
      </c>
      <c r="G16">
        <v>-2400</v>
      </c>
    </row>
    <row r="17" spans="1:7">
      <c r="A17" t="s">
        <v>468</v>
      </c>
      <c r="G17">
        <v>1094</v>
      </c>
    </row>
    <row r="18" spans="1:7">
      <c r="A18" t="s">
        <v>469</v>
      </c>
      <c r="G18">
        <v>-6317</v>
      </c>
    </row>
    <row r="19" spans="1:7">
      <c r="A19" t="s">
        <v>470</v>
      </c>
      <c r="E19">
        <v>-20478</v>
      </c>
    </row>
    <row r="20" spans="1:7">
      <c r="A20" t="s">
        <v>471</v>
      </c>
      <c r="B20" t="s">
        <v>241</v>
      </c>
      <c r="C20" t="s">
        <v>241</v>
      </c>
      <c r="E20">
        <v>3057</v>
      </c>
      <c r="F20">
        <v>2159</v>
      </c>
      <c r="G20">
        <v>144</v>
      </c>
    </row>
    <row r="21" spans="1:7">
      <c r="A21" t="s">
        <v>472</v>
      </c>
      <c r="B21" t="s">
        <v>276</v>
      </c>
      <c r="C21" t="s">
        <v>276</v>
      </c>
      <c r="E21">
        <v>919</v>
      </c>
      <c r="F21">
        <v>-260</v>
      </c>
      <c r="G21">
        <v>1154</v>
      </c>
    </row>
    <row r="22" spans="1:7">
      <c r="A22" t="s">
        <v>473</v>
      </c>
      <c r="B22" t="s">
        <v>251</v>
      </c>
      <c r="C22" t="s">
        <v>251</v>
      </c>
      <c r="D22" t="s">
        <v>454</v>
      </c>
    </row>
    <row r="23" spans="1:7">
      <c r="A23" t="s">
        <v>474</v>
      </c>
      <c r="B23" t="s">
        <v>265</v>
      </c>
      <c r="C23" t="s">
        <v>265</v>
      </c>
      <c r="D23" t="s">
        <v>454</v>
      </c>
      <c r="E23">
        <v>-3792</v>
      </c>
      <c r="F23">
        <v>-2983</v>
      </c>
      <c r="G23">
        <v>-2196</v>
      </c>
    </row>
    <row r="24" spans="1:7">
      <c r="A24" t="s">
        <v>379</v>
      </c>
      <c r="B24" t="s">
        <v>261</v>
      </c>
      <c r="C24" t="s">
        <v>261</v>
      </c>
      <c r="D24" t="s">
        <v>454</v>
      </c>
      <c r="E24">
        <v>-486</v>
      </c>
      <c r="F24">
        <v>50</v>
      </c>
      <c r="G24">
        <v>4571</v>
      </c>
    </row>
    <row r="25" spans="1:7">
      <c r="A25" t="s">
        <v>380</v>
      </c>
      <c r="B25" t="s">
        <v>264</v>
      </c>
      <c r="C25" t="s">
        <v>264</v>
      </c>
      <c r="D25" t="s">
        <v>454</v>
      </c>
      <c r="E25">
        <v>-7926</v>
      </c>
      <c r="F25">
        <v>-2504</v>
      </c>
      <c r="G25">
        <v>-488</v>
      </c>
    </row>
    <row r="26" spans="1:7">
      <c r="A26" t="s">
        <v>475</v>
      </c>
      <c r="B26" t="s">
        <v>276</v>
      </c>
      <c r="C26" t="s">
        <v>276</v>
      </c>
      <c r="D26" t="s">
        <v>454</v>
      </c>
      <c r="E26">
        <v>-3794</v>
      </c>
      <c r="F26">
        <v>-699</v>
      </c>
      <c r="G26">
        <v>-469</v>
      </c>
    </row>
    <row r="27" spans="1:7">
      <c r="A27" t="s">
        <v>476</v>
      </c>
      <c r="B27" t="s">
        <v>273</v>
      </c>
      <c r="C27" t="s">
        <v>273</v>
      </c>
      <c r="D27" t="s">
        <v>454</v>
      </c>
      <c r="E27">
        <v>3979</v>
      </c>
      <c r="F27">
        <v>-1114</v>
      </c>
      <c r="G27">
        <v>102</v>
      </c>
    </row>
    <row r="28" spans="1:7">
      <c r="A28" t="s">
        <v>393</v>
      </c>
      <c r="D28" t="s">
        <v>454</v>
      </c>
      <c r="E28">
        <v>431</v>
      </c>
      <c r="F28">
        <v>-84</v>
      </c>
      <c r="G28">
        <v>-307</v>
      </c>
    </row>
    <row r="29" spans="1:7">
      <c r="A29" t="s">
        <v>400</v>
      </c>
      <c r="B29" t="s">
        <v>277</v>
      </c>
      <c r="C29" t="s">
        <v>277</v>
      </c>
      <c r="D29" t="s">
        <v>454</v>
      </c>
      <c r="E29">
        <v>-1394</v>
      </c>
      <c r="F29">
        <v>105</v>
      </c>
      <c r="G29">
        <v>-1163</v>
      </c>
    </row>
    <row r="30" spans="1:7">
      <c r="A30" t="s">
        <v>395</v>
      </c>
      <c r="B30" t="s">
        <v>269</v>
      </c>
      <c r="C30" t="s">
        <v>269</v>
      </c>
      <c r="D30" t="s">
        <v>454</v>
      </c>
      <c r="E30">
        <v>978</v>
      </c>
      <c r="F30">
        <v>4943</v>
      </c>
      <c r="G30">
        <v>1989</v>
      </c>
    </row>
    <row r="31" spans="1:7">
      <c r="A31" t="s">
        <v>477</v>
      </c>
      <c r="B31" t="s">
        <v>285</v>
      </c>
      <c r="C31" t="s">
        <v>285</v>
      </c>
      <c r="D31" t="s">
        <v>454</v>
      </c>
      <c r="E31">
        <v>5920</v>
      </c>
      <c r="F31">
        <v>13857</v>
      </c>
      <c r="G31">
        <v>8813</v>
      </c>
    </row>
    <row r="32" spans="1:7">
      <c r="A32" t="s">
        <v>478</v>
      </c>
      <c r="B32" t="s">
        <v>296</v>
      </c>
      <c r="C32" t="s">
        <v>296</v>
      </c>
      <c r="D32" t="s">
        <v>479</v>
      </c>
    </row>
    <row r="33" spans="1:7">
      <c r="A33" t="s">
        <v>480</v>
      </c>
      <c r="D33" t="s">
        <v>479</v>
      </c>
      <c r="E33">
        <v>-7032</v>
      </c>
      <c r="F33">
        <v>-11910</v>
      </c>
      <c r="G33">
        <v>-13170</v>
      </c>
    </row>
    <row r="34" spans="1:7">
      <c r="A34" t="s">
        <v>481</v>
      </c>
      <c r="B34" t="s">
        <v>287</v>
      </c>
      <c r="C34" t="s">
        <v>287</v>
      </c>
      <c r="D34" t="s">
        <v>479</v>
      </c>
      <c r="E34">
        <v>-7349</v>
      </c>
      <c r="F34">
        <v>-5525</v>
      </c>
      <c r="G34">
        <v>-9385</v>
      </c>
    </row>
    <row r="35" spans="1:7">
      <c r="A35" t="s">
        <v>482</v>
      </c>
      <c r="B35" t="s">
        <v>289</v>
      </c>
      <c r="C35" t="s">
        <v>289</v>
      </c>
      <c r="D35" t="s">
        <v>479</v>
      </c>
      <c r="E35">
        <v>-3020</v>
      </c>
      <c r="F35">
        <v>-3796</v>
      </c>
      <c r="G35">
        <v>-1996</v>
      </c>
    </row>
    <row r="36" spans="1:7">
      <c r="A36" t="s">
        <v>483</v>
      </c>
      <c r="D36" t="s">
        <v>479</v>
      </c>
      <c r="F36">
        <v>455</v>
      </c>
    </row>
    <row r="37" spans="1:7">
      <c r="A37" t="s">
        <v>484</v>
      </c>
      <c r="B37" t="s">
        <v>296</v>
      </c>
      <c r="C37" t="s">
        <v>296</v>
      </c>
      <c r="D37" t="s">
        <v>479</v>
      </c>
      <c r="E37">
        <v>-17401</v>
      </c>
      <c r="F37">
        <v>-20776</v>
      </c>
      <c r="G37">
        <v>-24551</v>
      </c>
    </row>
    <row r="38" spans="1:7">
      <c r="A38" t="s">
        <v>485</v>
      </c>
      <c r="B38" t="s">
        <v>311</v>
      </c>
      <c r="C38" t="s">
        <v>311</v>
      </c>
      <c r="D38" t="s">
        <v>486</v>
      </c>
    </row>
    <row r="39" spans="1:7">
      <c r="A39" t="s">
        <v>487</v>
      </c>
      <c r="B39" t="s">
        <v>302</v>
      </c>
      <c r="C39" t="s">
        <v>302</v>
      </c>
      <c r="D39" t="s">
        <v>486</v>
      </c>
      <c r="E39">
        <v>-77866</v>
      </c>
      <c r="F39">
        <v>-75755</v>
      </c>
      <c r="G39">
        <v>-32835</v>
      </c>
    </row>
    <row r="40" spans="1:7">
      <c r="A40" t="s">
        <v>488</v>
      </c>
      <c r="B40" t="s">
        <v>298</v>
      </c>
      <c r="C40" t="s">
        <v>298</v>
      </c>
      <c r="D40" t="s">
        <v>486</v>
      </c>
      <c r="E40">
        <v>59100</v>
      </c>
      <c r="F40">
        <v>114993</v>
      </c>
    </row>
    <row r="41" spans="1:7">
      <c r="A41" t="s">
        <v>489</v>
      </c>
      <c r="D41" t="s">
        <v>486</v>
      </c>
      <c r="F41">
        <v>33000</v>
      </c>
    </row>
    <row r="42" spans="1:7">
      <c r="A42" t="s">
        <v>490</v>
      </c>
      <c r="D42" t="s">
        <v>486</v>
      </c>
      <c r="F42">
        <v>-20795</v>
      </c>
    </row>
    <row r="43" spans="1:7">
      <c r="A43" t="s">
        <v>491</v>
      </c>
      <c r="B43" t="s">
        <v>492</v>
      </c>
      <c r="C43" t="s">
        <v>492</v>
      </c>
      <c r="D43" t="s">
        <v>486</v>
      </c>
      <c r="E43">
        <v>-276</v>
      </c>
      <c r="F43">
        <v>-654</v>
      </c>
    </row>
    <row r="44" spans="1:7">
      <c r="A44" t="s">
        <v>493</v>
      </c>
      <c r="B44" t="s">
        <v>298</v>
      </c>
      <c r="C44" t="s">
        <v>298</v>
      </c>
      <c r="D44" t="s">
        <v>486</v>
      </c>
      <c r="F44">
        <v>12000</v>
      </c>
      <c r="G44">
        <v>48000</v>
      </c>
    </row>
    <row r="45" spans="1:7">
      <c r="A45" t="s">
        <v>494</v>
      </c>
      <c r="B45" t="s">
        <v>298</v>
      </c>
      <c r="C45" t="s">
        <v>298</v>
      </c>
      <c r="D45" t="s">
        <v>486</v>
      </c>
      <c r="E45">
        <v>846</v>
      </c>
      <c r="F45">
        <v>1001</v>
      </c>
      <c r="G45">
        <v>3337</v>
      </c>
    </row>
    <row r="46" spans="1:7">
      <c r="A46" t="s">
        <v>495</v>
      </c>
      <c r="B46" t="s">
        <v>311</v>
      </c>
      <c r="C46" t="s">
        <v>311</v>
      </c>
      <c r="D46" t="s">
        <v>486</v>
      </c>
      <c r="E46">
        <v>-18196</v>
      </c>
      <c r="F46">
        <v>63790</v>
      </c>
      <c r="G46">
        <v>18502</v>
      </c>
    </row>
    <row r="47" spans="1:7">
      <c r="A47" t="s">
        <v>496</v>
      </c>
      <c r="B47" t="s">
        <v>313</v>
      </c>
      <c r="C47" t="s">
        <v>313</v>
      </c>
      <c r="D47" t="s">
        <v>486</v>
      </c>
      <c r="E47">
        <v>-112</v>
      </c>
      <c r="F47">
        <v>195</v>
      </c>
      <c r="G47">
        <v>55</v>
      </c>
    </row>
    <row r="48" spans="1:7">
      <c r="A48" t="s">
        <v>497</v>
      </c>
      <c r="B48" t="s">
        <v>498</v>
      </c>
      <c r="C48" t="s">
        <v>312</v>
      </c>
      <c r="D48" t="s">
        <v>486</v>
      </c>
      <c r="E48">
        <v>-29789</v>
      </c>
      <c r="F48">
        <v>57066</v>
      </c>
      <c r="G48">
        <v>2819</v>
      </c>
    </row>
    <row r="49" spans="1:7">
      <c r="A49" t="s">
        <v>499</v>
      </c>
      <c r="B49" t="s">
        <v>500</v>
      </c>
      <c r="C49" t="s">
        <v>315</v>
      </c>
      <c r="D49" t="s">
        <v>486</v>
      </c>
      <c r="E49">
        <v>105279</v>
      </c>
      <c r="F49">
        <v>48213</v>
      </c>
      <c r="G49">
        <v>45394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66A52F-EA18-43CC-A982-7C1DAE8337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415730-8694-4A3D-8286-33B417720D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AFA164-CD6D-4019-917C-8B67622921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2021-11-11T07:05:26Z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