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4" i="1" l="1"/>
  <c r="F184" i="1"/>
  <c r="G158" i="1"/>
  <c r="F158" i="1"/>
  <c r="G154" i="1"/>
  <c r="F154" i="1"/>
  <c r="G92" i="1"/>
  <c r="F92" i="1"/>
  <c r="G25" i="1"/>
  <c r="F25" i="1"/>
  <c r="G432" i="1" l="1"/>
  <c r="G433" i="1" s="1"/>
  <c r="F432" i="1"/>
  <c r="F433" i="1" s="1"/>
  <c r="F418" i="1"/>
  <c r="G417" i="1"/>
  <c r="G418" i="1" s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H373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66" i="1" s="1"/>
  <c r="G161" i="1"/>
  <c r="G8" i="1" s="1"/>
  <c r="F161" i="1"/>
  <c r="F8" i="1" s="1"/>
  <c r="G44" i="1"/>
  <c r="G378" i="1" s="1"/>
  <c r="F12" i="1"/>
  <c r="F384" i="1"/>
  <c r="F13" i="1"/>
  <c r="F376" i="1"/>
  <c r="F377" i="1"/>
  <c r="F353" i="1"/>
  <c r="F355" i="1" s="1"/>
  <c r="F357" i="1" s="1"/>
  <c r="F385" i="1"/>
  <c r="G353" i="1"/>
  <c r="G355" i="1" s="1"/>
  <c r="G357" i="1" s="1"/>
  <c r="G385" i="1"/>
  <c r="F382" i="1"/>
  <c r="F383" i="1"/>
  <c r="G383" i="1"/>
  <c r="G382" i="1"/>
  <c r="L366" i="1"/>
  <c r="J368" i="1"/>
  <c r="J372" i="1"/>
  <c r="J377" i="1"/>
  <c r="H378" i="1"/>
  <c r="L382" i="1"/>
  <c r="J383" i="1"/>
  <c r="H384" i="1"/>
  <c r="G59" i="1"/>
  <c r="G67" i="1" s="1"/>
  <c r="G71" i="1" s="1"/>
  <c r="K368" i="1"/>
  <c r="O370" i="1"/>
  <c r="K372" i="1"/>
  <c r="I373" i="1"/>
  <c r="G375" i="1"/>
  <c r="M376" i="1"/>
  <c r="K377" i="1"/>
  <c r="I378" i="1"/>
  <c r="G381" i="1"/>
  <c r="M382" i="1"/>
  <c r="K383" i="1"/>
  <c r="I384" i="1"/>
  <c r="I365" i="1"/>
  <c r="M368" i="1"/>
  <c r="M372" i="1"/>
  <c r="I375" i="1"/>
  <c r="O376" i="1"/>
  <c r="M377" i="1"/>
  <c r="K378" i="1"/>
  <c r="I381" i="1"/>
  <c r="O382" i="1"/>
  <c r="K384" i="1"/>
  <c r="G13" i="1"/>
  <c r="H375" i="1"/>
  <c r="J384" i="1"/>
  <c r="F363" i="1"/>
  <c r="N368" i="1"/>
  <c r="J370" i="1"/>
  <c r="H371" i="1"/>
  <c r="N372" i="1"/>
  <c r="L373" i="1"/>
  <c r="H376" i="1"/>
  <c r="N377" i="1"/>
  <c r="L378" i="1"/>
  <c r="H382" i="1"/>
  <c r="H381" i="1"/>
  <c r="G363" i="1"/>
  <c r="O368" i="1"/>
  <c r="O372" i="1"/>
  <c r="I376" i="1"/>
  <c r="G377" i="1"/>
  <c r="O377" i="1"/>
  <c r="M378" i="1"/>
  <c r="I382" i="1"/>
  <c r="F44" i="1"/>
  <c r="H363" i="1"/>
  <c r="I363" i="1"/>
  <c r="G376" i="1" l="1"/>
  <c r="G14" i="1"/>
  <c r="G370" i="1"/>
  <c r="G373" i="1"/>
  <c r="G372" i="1"/>
  <c r="G83" i="1"/>
  <c r="G6" i="1"/>
  <c r="F378" i="1"/>
  <c r="F59" i="1"/>
  <c r="F67" i="1" s="1"/>
  <c r="F71" i="1" s="1"/>
  <c r="F370" i="1"/>
  <c r="F366" i="1"/>
  <c r="F14" i="1"/>
  <c r="G371" i="1" l="1"/>
  <c r="G365" i="1"/>
  <c r="F373" i="1"/>
  <c r="F83" i="1"/>
  <c r="F372" i="1"/>
  <c r="F6" i="1"/>
  <c r="F371" i="1" l="1"/>
  <c r="F365" i="1"/>
</calcChain>
</file>

<file path=xl/sharedStrings.xml><?xml version="1.0" encoding="utf-8"?>
<sst xmlns="http://schemas.openxmlformats.org/spreadsheetml/2006/main" count="893" uniqueCount="543">
  <si>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</si>
  <si>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</si>
  <si>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</si>
  <si>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</si>
  <si>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</si>
  <si>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</si>
  <si>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</si>
  <si>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</si>
  <si>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</si>
  <si>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</si>
  <si>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</si>
  <si>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</si>
  <si>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</si>
  <si>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</si>
  <si>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</si>
  <si>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</si>
  <si>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</si>
  <si>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</si>
  <si>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</si>
  <si>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</si>
  <si>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</si>
  <si>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</si>
  <si>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</si>
  <si>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</si>
  <si>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</si>
  <si>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</si>
  <si>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</si>
  <si>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</si>
  <si>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</si>
  <si>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</si>
  <si>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</si>
  <si>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</si>
  <si>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</si>
  <si>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</si>
  <si>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</si>
  <si>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</si>
  <si>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</si>
  <si>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</si>
  <si>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</si>
  <si>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</si>
  <si>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</si>
  <si>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</si>
  <si>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</si>
  <si>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</si>
  <si>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</si>
  <si>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</si>
  <si>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</si>
  <si>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</si>
  <si>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</si>
  <si>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</si>
  <si>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</si>
  <si>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</si>
  <si>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</si>
  <si>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</si>
  <si>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</si>
  <si>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</si>
  <si>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</si>
  <si>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</si>
  <si>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</si>
  <si>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</si>
  <si>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</si>
  <si>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</si>
  <si>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</si>
  <si>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</si>
  <si>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</si>
  <si>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</si>
  <si>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</si>
  <si>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</si>
  <si>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</si>
  <si>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</si>
  <si>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</si>
  <si>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</si>
  <si>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</si>
  <si>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</si>
  <si>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</si>
  <si>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</si>
  <si>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</si>
  <si>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</si>
  <si>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</si>
  <si>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</si>
  <si>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</si>
  <si>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</si>
  <si>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</si>
  <si>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</si>
  <si>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</si>
  <si>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</si>
  <si>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</si>
  <si>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</si>
  <si>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</si>
  <si>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</si>
  <si>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</si>
  <si>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</si>
  <si>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</si>
  <si>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</si>
  <si>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</si>
  <si>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</si>
  <si>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</si>
  <si>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</si>
  <si>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</si>
  <si>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</si>
  <si>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</si>
  <si>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</si>
  <si>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</si>
  <si>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</si>
  <si>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</si>
  <si>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</si>
  <si>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</si>
  <si>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</si>
  <si>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</si>
  <si>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</si>
  <si>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</si>
  <si>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</si>
  <si>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</si>
  <si>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</si>
  <si>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</si>
  <si>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</si>
  <si>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</si>
  <si>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</si>
  <si>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</si>
  <si>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</si>
  <si>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</si>
  <si>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</si>
  <si>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</si>
  <si>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</si>
  <si>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</si>
  <si>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</si>
  <si>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</si>
  <si>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</si>
  <si>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</si>
  <si>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</si>
  <si>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</si>
  <si>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</si>
  <si>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</si>
  <si>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</si>
  <si>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</si>
  <si>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</si>
  <si>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</si>
  <si>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</si>
  <si>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</si>
  <si>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</si>
  <si>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</si>
  <si>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</si>
  <si>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</si>
  <si>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</si>
  <si>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</si>
  <si>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</si>
  <si>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</si>
  <si>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</si>
  <si>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</si>
  <si>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</si>
  <si>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</si>
  <si>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</si>
  <si>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</si>
  <si>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</si>
  <si>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</si>
  <si>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</si>
  <si>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</si>
  <si>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</si>
  <si>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</si>
  <si>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</si>
  <si>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</si>
  <si>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</si>
  <si>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</si>
  <si>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</si>
  <si>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</si>
  <si>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</si>
  <si>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</si>
  <si>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</si>
  <si>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</si>
  <si>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</si>
  <si>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</si>
  <si>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</si>
  <si>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</si>
  <si>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</si>
  <si>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</si>
  <si>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</si>
  <si>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</si>
  <si>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</si>
  <si>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</si>
  <si>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</si>
  <si>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</si>
  <si>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</si>
  <si>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</si>
  <si>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</si>
  <si>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</si>
  <si>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</si>
  <si>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</si>
  <si>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</si>
  <si>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</si>
  <si>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</si>
  <si>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</si>
  <si>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</si>
  <si>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</si>
  <si>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</si>
  <si>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</si>
  <si>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</si>
  <si>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</si>
  <si>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</si>
  <si>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</si>
  <si>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</si>
  <si>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</si>
  <si>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</si>
  <si>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</si>
  <si>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</si>
  <si>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</si>
  <si>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</si>
  <si>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</si>
  <si>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</si>
  <si>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</si>
  <si>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</si>
  <si>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</si>
  <si>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</si>
  <si>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</si>
  <si>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</si>
  <si>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</si>
  <si>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</si>
  <si>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</si>
  <si>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</si>
  <si>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</si>
  <si>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</si>
  <si>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</si>
  <si>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</si>
  <si>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</si>
  <si>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</si>
  <si>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</si>
  <si>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</si>
  <si>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</si>
  <si>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</si>
  <si>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</si>
  <si>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</si>
  <si>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</si>
  <si>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</si>
  <si>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</si>
  <si>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</si>
  <si>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</si>
  <si>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</si>
  <si>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</si>
  <si>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</si>
  <si>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</si>
  <si>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</si>
  <si>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</si>
  <si>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</si>
  <si>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</si>
  <si>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</si>
  <si>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</si>
  <si>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</si>
  <si>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</si>
  <si>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</si>
  <si>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</si>
  <si>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</si>
  <si>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</si>
  <si>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</si>
  <si>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</si>
  <si>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</si>
  <si>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</si>
  <si>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</si>
  <si>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</si>
  <si>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</si>
  <si>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</si>
  <si>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</si>
  <si>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</si>
  <si>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</si>
  <si>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</si>
  <si>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</si>
  <si>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</si>
  <si>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</si>
  <si>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</si>
  <si>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</si>
  <si>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</si>
  <si>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</si>
  <si>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</si>
  <si>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</si>
  <si>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</si>
  <si>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</si>
  <si>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</si>
  <si>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</si>
  <si>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</si>
  <si>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</si>
  <si>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</si>
  <si>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</si>
  <si>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</si>
  <si>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</si>
  <si>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</si>
  <si>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</si>
  <si>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</si>
  <si>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</si>
  <si>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</si>
  <si>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</si>
  <si>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</si>
  <si>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</si>
  <si>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</si>
  <si>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</si>
  <si>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</si>
  <si>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</si>
  <si>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</si>
  <si>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</si>
  <si>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</si>
  <si>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</si>
  <si>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</si>
  <si>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</si>
  <si>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</si>
  <si>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</si>
  <si>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</si>
  <si>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</si>
  <si>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</si>
  <si>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</si>
  <si>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</si>
  <si>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</si>
  <si>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</si>
  <si>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</si>
  <si>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</si>
  <si>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</si>
  <si>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</si>
  <si>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</si>
  <si>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</si>
  <si>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</si>
  <si>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</si>
  <si>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</si>
  <si>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</si>
  <si>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</si>
  <si>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</si>
  <si>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</si>
  <si>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</si>
  <si>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</si>
  <si>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</si>
  <si>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</si>
  <si>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</si>
  <si>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</si>
  <si>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</si>
  <si>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</si>
  <si>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</si>
  <si>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</si>
  <si>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</si>
  <si>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</si>
  <si>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</si>
  <si>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</si>
  <si>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</si>
  <si>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</si>
  <si>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</si>
  <si>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</si>
  <si>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</si>
  <si>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</si>
  <si>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</si>
  <si>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</si>
  <si>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</si>
  <si>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</si>
  <si>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</si>
  <si>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</si>
  <si>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</si>
  <si>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</si>
  <si>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</si>
  <si>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</si>
  <si>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</si>
  <si>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</si>
  <si>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</si>
  <si>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</si>
  <si>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</si>
  <si>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</si>
  <si>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</si>
  <si>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</si>
  <si>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</si>
  <si>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</si>
  <si>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</si>
  <si>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</si>
  <si>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</si>
  <si>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</si>
  <si>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</si>
  <si>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</si>
  <si>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</si>
  <si>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</si>
  <si>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</si>
  <si>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</si>
  <si>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</si>
  <si>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</si>
  <si>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</si>
  <si>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</si>
  <si>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</si>
  <si>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receivable, net</t>
  </si>
  <si>
    <t>Prepaid royalties</t>
  </si>
  <si>
    <t>Deferred royalties</t>
  </si>
  <si>
    <t>Deferred platform commission fees</t>
  </si>
  <si>
    <t>Restricted cash</t>
  </si>
  <si>
    <t>Prepaid expenses and other assets</t>
  </si>
  <si>
    <t>Total current assets</t>
  </si>
  <si>
    <t>Property and equipment, net</t>
  </si>
  <si>
    <t>Property and Equipment</t>
  </si>
  <si>
    <t>Long-term prepaid royalties</t>
  </si>
  <si>
    <t>Other long-term assets</t>
  </si>
  <si>
    <t>Intangible assets, net</t>
  </si>
  <si>
    <t>Other Intangibles</t>
  </si>
  <si>
    <t>Goodwill</t>
  </si>
  <si>
    <t>Total assets</t>
  </si>
  <si>
    <t>LIABILITIES AND STOCKHOLDERS EQUITY</t>
  </si>
  <si>
    <t>Current liabilities:</t>
  </si>
  <si>
    <t>Accounts payable</t>
  </si>
  <si>
    <t>Accrued liabilities</t>
  </si>
  <si>
    <t>Accrued compensation</t>
  </si>
  <si>
    <t>Accruals</t>
  </si>
  <si>
    <t>Accrued royalties</t>
  </si>
  <si>
    <t>Accrued restructuring</t>
  </si>
  <si>
    <t>Deferred revenue</t>
  </si>
  <si>
    <t>Accrued Revenue</t>
  </si>
  <si>
    <t>Total current liabilities</t>
  </si>
  <si>
    <t>Long-term accrued royalties</t>
  </si>
  <si>
    <t>Other long-term liabilities</t>
  </si>
  <si>
    <t>Total liabilities</t>
  </si>
  <si>
    <t>Commitments and contingencies (Note 9)</t>
  </si>
  <si>
    <t>Stockholders equity:</t>
  </si>
  <si>
    <t>Preferred stock, $0.0001 par value; 5,000 shares authorized at December 31, 2018 and December 31, 2017; no</t>
  </si>
  <si>
    <t>shares issued and outstanding at December 31, 2018 and December 31, 2017</t>
  </si>
  <si>
    <t>Common stock, $0.0001 par value; 250,000 shares authorized at December 31, 2018 and December 31, 2017; 143,870 and 138,745 shares issued and outstanding at December 31, 2018 and December 31, 2017</t>
  </si>
  <si>
    <t>Additional paid-in capital</t>
  </si>
  <si>
    <t>Accumulated other comprehensive income/(loss)</t>
  </si>
  <si>
    <t>Accumulated deficit</t>
  </si>
  <si>
    <t>Total stockholders equity</t>
  </si>
  <si>
    <t>Consolidated Statements of Operations Data:</t>
  </si>
  <si>
    <t>Revenue</t>
  </si>
  <si>
    <t>Cost of revenue:</t>
  </si>
  <si>
    <t>Platform commissions, royalties and other</t>
  </si>
  <si>
    <t>Impairment of prepaid royalties and guarantees</t>
  </si>
  <si>
    <t>Impairment and amortization of intangible assets</t>
  </si>
  <si>
    <t>Amortisation of assets</t>
  </si>
  <si>
    <t>Total cost of revenue</t>
  </si>
  <si>
    <t>Total Cost of Revenue</t>
  </si>
  <si>
    <t>Total Cost of Revenue TODO REMOVE</t>
  </si>
  <si>
    <t>Gross profit</t>
  </si>
  <si>
    <t>Gross Profit</t>
  </si>
  <si>
    <t>Operating expenses (1):</t>
  </si>
  <si>
    <t>Research and development</t>
  </si>
  <si>
    <t>Sales and marketing</t>
  </si>
  <si>
    <t>General and administrative</t>
  </si>
  <si>
    <t>Amortization of intangible assets</t>
  </si>
  <si>
    <t>Restructuring charge</t>
  </si>
  <si>
    <t>Total operating expenses</t>
  </si>
  <si>
    <t>(Loss)/Income from operations</t>
  </si>
  <si>
    <t>Operating Profit</t>
  </si>
  <si>
    <t>Interest and other expense, net</t>
  </si>
  <si>
    <t>(Loss)/Income before income taxes</t>
  </si>
  <si>
    <t>Profit before Zakat</t>
  </si>
  <si>
    <t>Income tax benefit (provision)</t>
  </si>
  <si>
    <t>Net (loss)/income</t>
  </si>
  <si>
    <t>Net (loss)/income per share:</t>
  </si>
  <si>
    <t>Basic</t>
  </si>
  <si>
    <t>Diluted</t>
  </si>
  <si>
    <t>Weighted average common shares outstanding:</t>
  </si>
  <si>
    <t>_________</t>
  </si>
  <si>
    <t>(1) Includes stock-based compensation expense as follows:</t>
  </si>
  <si>
    <t>Selling and distribution expenses</t>
  </si>
  <si>
    <t>Cash and cash equivalents and short-term investments</t>
  </si>
  <si>
    <t>Total long-term liabilities</t>
  </si>
  <si>
    <t>GLU MOBILE INC</t>
  </si>
  <si>
    <t>(in thousands)</t>
  </si>
  <si>
    <t>Cash flows from operating activities:</t>
  </si>
  <si>
    <t>Operating Activities</t>
  </si>
  <si>
    <t>Net loss</t>
  </si>
  <si>
    <t>Adjustments to reconcile net loss to net cash (used in) / generated from operating activities:</t>
  </si>
  <si>
    <t>Impairment and amortization of intangible assets (including impairment and amortization of</t>
  </si>
  <si>
    <t>intangible assets acquired from a related party of $0, $0, and $5,000 for the year ended December 31, 2018, December 31, 2017, and December 31, 2016, respectively)</t>
  </si>
  <si>
    <t>Change in fair value of investments</t>
  </si>
  <si>
    <t>Other non-cash adjustments</t>
  </si>
  <si>
    <t>Stock-based compensation</t>
  </si>
  <si>
    <t>Non-cash warrant expense/(benefit)</t>
  </si>
  <si>
    <t>Impairment of investments</t>
  </si>
  <si>
    <t>Net loss from the sale of a foreign subsidiary</t>
  </si>
  <si>
    <t>Impairment of prepaid royalties and minimum guarantees (including impairment of prepaid</t>
  </si>
  <si>
    <t>royalties and minimum guarantees paid to a related party of $0, $0, and $9,866 for the year ended</t>
  </si>
  <si>
    <t>December 31, 2018, December 31, 2017, and December 31, 2016, respectively)</t>
  </si>
  <si>
    <t>Changes in operating assets and liabilities, net of effect of acquisitions:</t>
  </si>
  <si>
    <t>Accounts receivable</t>
  </si>
  <si>
    <t>Accounts payable and other accrued liabilities</t>
  </si>
  <si>
    <t>Accrued royalties and license fees</t>
  </si>
  <si>
    <t>Net cash generated from / (used in) from operating activities</t>
  </si>
  <si>
    <t>Cash flows from investing activities:</t>
  </si>
  <si>
    <t>Investing Activities</t>
  </si>
  <si>
    <t>Purchase of property and equipment</t>
  </si>
  <si>
    <t>Proceeds from divestiture of Moscow studio</t>
  </si>
  <si>
    <t>Net cash paid for acquisitions</t>
  </si>
  <si>
    <t>Investments in Plain Vanilla Corp and Dairy Free Games, Inc</t>
  </si>
  <si>
    <t>Purchase of intangible assets (including purchase of intangible assets from a related party of $0, $0,</t>
  </si>
  <si>
    <t>and $2,500 for the year ended December 31, 2018, December 31, 2017, and December 31, 2016, respectively)</t>
  </si>
  <si>
    <t>Other investing activities</t>
  </si>
  <si>
    <t>Net cash used in investing activities</t>
  </si>
  <si>
    <t>Cash flows from financing activities:</t>
  </si>
  <si>
    <t>Financing Activities</t>
  </si>
  <si>
    <t>Crowdstar payments on acquired line of credit and term loan</t>
  </si>
  <si>
    <t>Proceeds from exercise of stock options and purchases under the ESPP</t>
  </si>
  <si>
    <t>Taxes paid related to net share settlement of equity awards</t>
  </si>
  <si>
    <t>Finance Costs</t>
  </si>
  <si>
    <t>Cash paid to acquire non-controlling interest in Crowdstar</t>
  </si>
  <si>
    <t xml:space="preserve">Dividend paid to shareholders to parent on minority interests </t>
  </si>
  <si>
    <t>Proceeds from exercise of stock warrants and issuance of common stock</t>
  </si>
  <si>
    <t>Net cash generated from / (used in) from financing activities</t>
  </si>
  <si>
    <t>Effect of exchange rate changes on cash</t>
  </si>
  <si>
    <t>Net increase / (decrease) in cash and cash equivalents</t>
  </si>
  <si>
    <t>Net increase (decrease) in cash and cash equivalents</t>
  </si>
  <si>
    <t>Cash, cash equivalents and restricted cash at beginning of period</t>
  </si>
  <si>
    <t>Cash and cash equivalents at beginning of period</t>
  </si>
  <si>
    <t>Cash, cash equivalents and restricted cash at end of period</t>
  </si>
  <si>
    <t>Supplemental disclosures of cash flow information</t>
  </si>
  <si>
    <t>Purchases of property and equipment included in accounts payable and accrued liabilities and other current liabilities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</si>
  <si>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</si>
  <si>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</si>
  <si>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</si>
  <si>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</si>
  <si>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</si>
  <si>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added value</t>
  </si>
  <si>
    <t>cost of goods sold</t>
  </si>
  <si>
    <t>changed value</t>
  </si>
  <si>
    <t>research and development</t>
  </si>
  <si>
    <t>sales and distribution expenses</t>
  </si>
  <si>
    <t>sales and marketing</t>
  </si>
  <si>
    <t>administrative expenses</t>
  </si>
  <si>
    <t>general and administrative</t>
  </si>
  <si>
    <t>deleted value</t>
  </si>
  <si>
    <t>other operating expenses</t>
  </si>
  <si>
    <t>restructuring charge</t>
  </si>
  <si>
    <t>shifted value to row 49</t>
  </si>
  <si>
    <t>interest paid and financial costs</t>
  </si>
  <si>
    <t>interest and other expense, net</t>
  </si>
  <si>
    <t>changed sign</t>
  </si>
  <si>
    <t>current taxation</t>
  </si>
  <si>
    <t>income tax benefit (provision)</t>
  </si>
  <si>
    <t>computer equipment</t>
  </si>
  <si>
    <t>furniture and fixtures</t>
  </si>
  <si>
    <t>software</t>
  </si>
  <si>
    <t>leasehold improvements</t>
  </si>
  <si>
    <t>property, plant and equipment</t>
  </si>
  <si>
    <t>leased assets</t>
  </si>
  <si>
    <t>less: accumulated depreciation and amortization</t>
  </si>
  <si>
    <t>accumulated depreciation and amortisation</t>
  </si>
  <si>
    <t>prepaid expenses</t>
  </si>
  <si>
    <t>prepaid royalties</t>
  </si>
  <si>
    <t>prepaid expenses and other assets</t>
  </si>
  <si>
    <t>other operating current assets</t>
  </si>
  <si>
    <t>deferred royalties</t>
  </si>
  <si>
    <t>deferred platform commission fees</t>
  </si>
  <si>
    <t>restricted cash</t>
  </si>
  <si>
    <t>long-term prepaid royalties</t>
  </si>
  <si>
    <t>other non-current assets</t>
  </si>
  <si>
    <t>other long-term assets</t>
  </si>
  <si>
    <t>accrued restructuring</t>
  </si>
  <si>
    <t>long term accruals</t>
  </si>
  <si>
    <t>long-term accrued royalties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</si>
</sst>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8D-4D65-95A7-00C94B3111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0FC-4B48-840A-BA4FE032D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0D-4843-B4A7-8869FDDE97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FF-40A0-BFC1-7B9D7F861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1A-4E48-96C5-A3C7DEEECF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4F-4AD5-9B56-79A3B72F5C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65-433E-92AA-67756D237F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FE-446A-BDE5-6F33932973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40-4685-B953-22482E6D43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28-4A75-B663-2B5C5CC785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59-4DFE-B32A-E5FCAFB290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44-4974-8CF3-A9CFD75D88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45-4E0E-88AF-841EE7B58C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F4-4BCA-8320-D2FA698A57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B2-4645-941E-F96F6AE194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6.425781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-13199</v>
      </c>
      <c r="G6" s="7">
        <f t="shared" ref="G6:O6" si="1">IF(G4=$BF$1,"",G71)</f>
        <v>-97570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143432</v>
      </c>
      <c r="G7" s="7">
        <f t="shared" ref="G7:O7" si="2">IF(G4=$BF$1,"",G128)</f>
        <v>161722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171001</v>
      </c>
      <c r="G8" s="7">
        <f t="shared" ref="G8:O8" si="3">IF(G4=$BF$1,"",G161)</f>
        <v>137576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129929</v>
      </c>
      <c r="G9" s="7">
        <f t="shared" ref="G9:O9" si="4">IF(G4=$BF$1,"",G189)</f>
        <v>132904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7191</v>
      </c>
      <c r="G10" s="7">
        <f t="shared" ref="G10:O10" si="5">IF(G4=$BF$1,"",G210)</f>
        <v>12534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177313</v>
      </c>
      <c r="G11" s="7">
        <f t="shared" ref="G11:O11" si="6">IF(G4=$BF$1,"",G227)</f>
        <v>153860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314433</v>
      </c>
      <c r="G12" s="35">
        <f t="shared" ref="G12:O12" si="7">IF(G4=$BF$1,"",SUM(G7:G8))</f>
        <v>299298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314433</v>
      </c>
      <c r="G13" s="35">
        <f t="shared" ref="G13:O13" si="8">IF(G4=$BF$1,"",SUM(G9:G11))</f>
        <v>299298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366561</v>
      </c>
      <c r="G24">
        <v>286827</v>
      </c>
      <c r="H24">
        <v>200581</v>
      </c>
      <c r="I24">
        <v>249900</v>
      </c>
      <c r="J24">
        <v>223146</v>
      </c>
    </row>
    <row r="25" spans="5:16">
      <c r="E25" s="1" t="s">
        <v>27</v>
      </c>
      <c r="F25">
        <f>128445+711+9119</f>
        <v>138275</v>
      </c>
      <c r="G25">
        <f>103499+27323+10331</f>
        <v>141153</v>
      </c>
      <c r="H25">
        <v>0</v>
      </c>
      <c r="I25">
        <v>0</v>
      </c>
      <c r="J25">
        <v>0</v>
      </c>
      <c r="P25" s="50" t="s">
        <v>505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228286</v>
      </c>
      <c r="G30" s="7">
        <f>IF(G4=$BF$1,"",G24-G25+ABS(G26)-G27-G28-G29)</f>
        <v>145674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1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>
        <v>113860</v>
      </c>
      <c r="G33">
        <v>104356</v>
      </c>
      <c r="H33">
        <v>1091</v>
      </c>
      <c r="I33">
        <v>1082</v>
      </c>
      <c r="J33">
        <v>701</v>
      </c>
      <c r="P33" s="50" t="s">
        <v>507</v>
      </c>
    </row>
    <row r="34" spans="5:16">
      <c r="E34" s="1" t="s">
        <v>36</v>
      </c>
      <c r="F34">
        <v>31667</v>
      </c>
      <c r="G34">
        <v>34425</v>
      </c>
      <c r="H34">
        <v>37830</v>
      </c>
      <c r="I34">
        <v>33133</v>
      </c>
      <c r="J34">
        <v>28529</v>
      </c>
      <c r="P34" s="50" t="s">
        <v>507</v>
      </c>
    </row>
    <row r="35" spans="5:16">
      <c r="E35" s="1" t="s">
        <v>37</v>
      </c>
      <c r="F35">
        <v>94934</v>
      </c>
      <c r="G35">
        <v>92420</v>
      </c>
      <c r="H35">
        <v>86446</v>
      </c>
      <c r="I35">
        <v>76419</v>
      </c>
      <c r="J35">
        <v>71706</v>
      </c>
      <c r="P35" s="50" t="s">
        <v>507</v>
      </c>
    </row>
    <row r="36" spans="5:16">
      <c r="E36" s="1" t="s">
        <v>38</v>
      </c>
      <c r="F36">
        <v>240</v>
      </c>
      <c r="G36">
        <v>6019</v>
      </c>
      <c r="H36">
        <v>0</v>
      </c>
      <c r="I36">
        <v>0</v>
      </c>
      <c r="J36">
        <v>0</v>
      </c>
      <c r="P36" s="50" t="s">
        <v>505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/>
      <c r="G41"/>
      <c r="H41">
        <v>14792</v>
      </c>
      <c r="I41">
        <v>9754</v>
      </c>
      <c r="J41">
        <v>5275</v>
      </c>
      <c r="P41" s="50" t="s">
        <v>513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240701</v>
      </c>
      <c r="G43" s="7">
        <f>G32+G33+G34+G35+G36+G37+G38+G39+G40+G41+G42</f>
        <v>237220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-12415</v>
      </c>
      <c r="G44" s="7">
        <f>IF(G4=$BF$1,"",G30+G31-G43)</f>
        <v>-91546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235</v>
      </c>
      <c r="G49" s="38">
        <v>6850</v>
      </c>
      <c r="P49" s="50" t="s">
        <v>505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-5751</v>
      </c>
      <c r="I52">
        <v>-743</v>
      </c>
      <c r="J52">
        <v>-1472</v>
      </c>
      <c r="P52" s="50" t="s">
        <v>516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2279</v>
      </c>
      <c r="I56">
        <v>1075</v>
      </c>
      <c r="J56">
        <v>435</v>
      </c>
      <c r="P56" s="50" t="s">
        <v>513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-12650</v>
      </c>
      <c r="G59" s="7">
        <f>IF(G4=$BF$1,"",G44+G45+G46+G47+G48-G49-G50-G51+G52-G53+G54+G55-G56+G57+G58)</f>
        <v>-98396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549</v>
      </c>
      <c r="G60">
        <v>-826</v>
      </c>
      <c r="H60">
        <v>301</v>
      </c>
      <c r="I60">
        <v>-141</v>
      </c>
      <c r="J60">
        <v>7555</v>
      </c>
      <c r="P60" s="50" t="s">
        <v>519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-13199</v>
      </c>
      <c r="G67" s="7">
        <f>IF(G4=$BF$1,"",SUM(G59,-G60,-ABS(G61),-G62,-G66))</f>
        <v>-97570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-13199</v>
      </c>
      <c r="G71" s="7">
        <f t="shared" ref="G71:O71" si="14">IF(G4=$BF$1,"",SUM(G67:G70))</f>
        <v>-97570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1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-13199</v>
      </c>
      <c r="G83" s="7">
        <f t="shared" ref="G83:O83" si="15">IF(G4=$BF$1,"",SUM(G71:G82))</f>
        <v>-97570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7281+2076+3394</f>
        <v>12751</v>
      </c>
      <c r="G92">
        <f>6051+1666+3294</f>
        <v>11011</v>
      </c>
      <c r="P92" s="50" t="s">
        <v>507</v>
      </c>
    </row>
    <row r="93" spans="5:16">
      <c r="E93" s="1" t="s">
        <v>85</v>
      </c>
    </row>
    <row r="94" spans="5:16">
      <c r="E94" s="1" t="s">
        <v>86</v>
      </c>
      <c r="F94" s="38">
        <v>11230</v>
      </c>
      <c r="G94" s="38">
        <v>9857</v>
      </c>
      <c r="P94" s="50" t="s">
        <v>505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23981</v>
      </c>
      <c r="G98" s="7">
        <f>IF(G4=$BF$1,"",G89+G90+G91+G92+G93+G94+G95+G96)</f>
        <v>20868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 ht="25.5">
      <c r="E99" s="1" t="s">
        <v>89</v>
      </c>
      <c r="F99" s="38">
        <v>-10093</v>
      </c>
      <c r="G99" s="38">
        <v>-6238</v>
      </c>
      <c r="P99" s="50" t="s">
        <v>505</v>
      </c>
    </row>
    <row r="100" spans="5:16">
      <c r="E100" s="6" t="s">
        <v>90</v>
      </c>
      <c r="F100" s="7">
        <f>F98+F99</f>
        <v>13888</v>
      </c>
      <c r="G100" s="7">
        <f t="shared" ref="G100:O100" si="17">IF(G4=$BF$1,"",G98+G99)</f>
        <v>14630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116227</v>
      </c>
      <c r="G101">
        <v>116227</v>
      </c>
    </row>
    <row r="102" spans="5:16">
      <c r="E102" s="1" t="s">
        <v>92</v>
      </c>
      <c r="F102">
        <v>9145</v>
      </c>
      <c r="G102">
        <v>18264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125372</v>
      </c>
      <c r="G104" s="7">
        <f t="shared" ref="G104:O104" si="18">IF(G4=$BF$1,"",G101+G102+G103)</f>
        <v>134491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  <c r="F109" s="38">
        <v>1667</v>
      </c>
      <c r="G109" s="38">
        <v>9302</v>
      </c>
      <c r="P109" s="50" t="s">
        <v>505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2505</v>
      </c>
      <c r="G125" s="38">
        <v>3299</v>
      </c>
      <c r="P125" s="50" t="s">
        <v>505</v>
      </c>
    </row>
    <row r="126" spans="5:16">
      <c r="E126" s="1" t="s">
        <v>113</v>
      </c>
      <c r="F126"/>
      <c r="G126"/>
      <c r="P126" s="50" t="s">
        <v>513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143432</v>
      </c>
      <c r="G128" s="7">
        <f t="shared" ref="G128:O128" si="19">IF(G4=$BF$1,"",G100+SUM(G104:G126))</f>
        <v>161722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97834</v>
      </c>
      <c r="G130">
        <v>63764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97834</v>
      </c>
      <c r="G140" s="7">
        <f t="shared" ref="G140:O140" si="20">IF(G4=$BF$1,"",G130+G131+G132+G133+G134+G135+G136+G139)</f>
        <v>63764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f>8520+6940</f>
        <v>15460</v>
      </c>
      <c r="G154">
        <f>2994+10733</f>
        <v>13727</v>
      </c>
      <c r="P154" s="50" t="s">
        <v>507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27325</v>
      </c>
      <c r="G157">
        <v>34673</v>
      </c>
    </row>
    <row r="158" spans="5:16">
      <c r="E158" s="1" t="s">
        <v>138</v>
      </c>
      <c r="F158" s="38">
        <f>4410+25862</f>
        <v>30272</v>
      </c>
      <c r="G158" s="38">
        <f>4364+20446</f>
        <v>24810</v>
      </c>
      <c r="P158" s="50" t="s">
        <v>505</v>
      </c>
    </row>
    <row r="159" spans="5:16">
      <c r="E159" s="1" t="s">
        <v>139</v>
      </c>
      <c r="F159" s="38">
        <v>110</v>
      </c>
      <c r="G159" s="38">
        <v>602</v>
      </c>
      <c r="P159" s="50" t="s">
        <v>505</v>
      </c>
    </row>
    <row r="160" spans="5:16">
      <c r="E160" s="6" t="s">
        <v>140</v>
      </c>
      <c r="F160" s="7">
        <f>F146+F147+F148+F149+F150+F151+F152+F153+F154+F155+F156+F157+F158+F159</f>
        <v>73167</v>
      </c>
      <c r="G160" s="7">
        <f>IF(G4=$BF$1,"",G146+G147+G148+G149+G150+G151+G152+G153+G154+G155+G156+G157+G158+G159)</f>
        <v>73812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171001</v>
      </c>
      <c r="G161" s="7">
        <f t="shared" ref="G161:O161" si="22">IF(G4=$BF$1,"",G140+G145+G160)</f>
        <v>137576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15523</v>
      </c>
      <c r="G172">
        <v>12936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17896+294</f>
        <v>18190</v>
      </c>
      <c r="G184">
        <f>20603+759</f>
        <v>21362</v>
      </c>
      <c r="P184" s="50" t="s">
        <v>507</v>
      </c>
    </row>
    <row r="185" spans="5:16" ht="25.5">
      <c r="E185" s="12" t="s">
        <v>162</v>
      </c>
      <c r="F185">
        <v>85736</v>
      </c>
      <c r="G185">
        <v>77403</v>
      </c>
    </row>
    <row r="187" spans="5:16">
      <c r="E187" s="1" t="s">
        <v>163</v>
      </c>
      <c r="F187">
        <v>10480</v>
      </c>
      <c r="G187">
        <v>21203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129929</v>
      </c>
      <c r="G189" s="7">
        <f t="shared" ref="G189:O189" si="23">IF(G4=$BF$1,"",SUM(G163:G188))</f>
        <v>132904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1649</v>
      </c>
      <c r="G197" s="38">
        <v>7300</v>
      </c>
      <c r="P197" s="50" t="s">
        <v>505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5542</v>
      </c>
      <c r="G209">
        <v>5234</v>
      </c>
    </row>
    <row r="210" spans="5:16">
      <c r="E210" s="6" t="s">
        <v>14</v>
      </c>
      <c r="F210" s="7">
        <f>SUM(F191:F209)</f>
        <v>7191</v>
      </c>
      <c r="G210" s="7">
        <f t="shared" ref="G210:O210" si="24">IF(G4=$BF$1,"",SUM(G191:G209))</f>
        <v>12534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617795</v>
      </c>
      <c r="G212">
        <v>589976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  <c r="F215">
        <v>1</v>
      </c>
      <c r="G215">
        <v>-6</v>
      </c>
    </row>
    <row r="216" spans="5:16">
      <c r="E216" s="1" t="s">
        <v>186</v>
      </c>
    </row>
    <row r="217" spans="5:16">
      <c r="E217" s="1" t="s">
        <v>187</v>
      </c>
      <c r="F217">
        <v>-440483</v>
      </c>
      <c r="G217">
        <v>-436110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177313</v>
      </c>
      <c r="G227" s="7">
        <f t="shared" ref="G227:O227" si="25">IF(G4=$BF$1,"",SUM(G212:G226))</f>
        <v>153860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 ht="25.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-13199</v>
      </c>
      <c r="G267">
        <v>-91102</v>
      </c>
      <c r="H267">
        <v>-87440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3855</v>
      </c>
      <c r="G271">
        <v>3195</v>
      </c>
      <c r="H271">
        <v>2947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0</v>
      </c>
      <c r="G275">
        <v>0</v>
      </c>
      <c r="H275">
        <v>0</v>
      </c>
    </row>
    <row r="276" spans="5:8">
      <c r="E276" s="1" t="s">
        <v>241</v>
      </c>
      <c r="F276">
        <v>0</v>
      </c>
      <c r="G276">
        <v>0</v>
      </c>
      <c r="H276">
        <v>1900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 ht="25.5">
      <c r="E284" s="1" t="s">
        <v>247</v>
      </c>
    </row>
    <row r="285" spans="5:8" ht="25.5">
      <c r="E285" s="1" t="s">
        <v>248</v>
      </c>
      <c r="F285">
        <v>24592</v>
      </c>
      <c r="G285">
        <v>15063</v>
      </c>
      <c r="H285">
        <v>13263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28447</v>
      </c>
      <c r="G296" s="7">
        <f>IF(G4=$BF$1,"",G271+G272+G273+G274+G275+G276+G277+G278+G279+G280+G281+G282+G283+G284+G285+G286+G287+G288+G289+G290+G291+G292+G293+G294+G295)</f>
        <v>18258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15248</v>
      </c>
      <c r="G297" s="7">
        <f t="shared" ref="G297:O297" si="27">IF(G4=$BF$1,"",MIN(F267,F268,F269)+F296)</f>
        <v>15248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0</v>
      </c>
      <c r="G299">
        <v>0</v>
      </c>
      <c r="H299">
        <v>2600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1345</v>
      </c>
      <c r="G302">
        <v>-4151</v>
      </c>
      <c r="H302">
        <v>2168</v>
      </c>
    </row>
    <row r="303" spans="5:15" ht="25.5">
      <c r="E303" s="1" t="s">
        <v>265</v>
      </c>
      <c r="F303">
        <v>7028</v>
      </c>
      <c r="G303">
        <v>-13061</v>
      </c>
      <c r="H303">
        <v>402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17947</v>
      </c>
      <c r="G309">
        <v>32539</v>
      </c>
      <c r="H309">
        <v>12251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-10244</v>
      </c>
      <c r="G313">
        <v>4735</v>
      </c>
      <c r="H313">
        <v>3200</v>
      </c>
    </row>
    <row r="314" spans="5:15">
      <c r="E314" s="1" t="s">
        <v>274</v>
      </c>
    </row>
    <row r="315" spans="5:15" ht="25.5">
      <c r="E315" s="1" t="s">
        <v>275</v>
      </c>
    </row>
    <row r="316" spans="5:15">
      <c r="E316" s="1" t="s">
        <v>276</v>
      </c>
      <c r="F316">
        <v>1095</v>
      </c>
      <c r="G316">
        <v>-1577</v>
      </c>
      <c r="H316">
        <v>879</v>
      </c>
    </row>
    <row r="317" spans="5:15">
      <c r="E317" s="1" t="s">
        <v>277</v>
      </c>
      <c r="F317">
        <v>308</v>
      </c>
      <c r="G317">
        <v>3963</v>
      </c>
      <c r="H317">
        <v>-181</v>
      </c>
    </row>
    <row r="318" spans="5:15" ht="25.5">
      <c r="E318" s="6" t="s">
        <v>278</v>
      </c>
      <c r="F318" s="7">
        <f>F299+F300+F301+F302+F303+F304+F305+F306+F307+F308+F309+F310+F311+F312+F313+F314+F315+F316+F317</f>
        <v>17479</v>
      </c>
      <c r="G318" s="7">
        <f>IF(G4=$BF$1,"",G299+G300+G301+G302+G303+G304+G305+G306+G307+G308+G309+G310+G311+G312+G313+G314+G315+G316+G317)</f>
        <v>22448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32727</v>
      </c>
      <c r="G319" s="7">
        <f t="shared" ref="G319:O319" si="28">IF(G4=$BF$1,"",G297+G318)</f>
        <v>37696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 ht="25.5">
      <c r="E321" s="1" t="s">
        <v>281</v>
      </c>
    </row>
    <row r="322" spans="5:15" ht="25.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32727</v>
      </c>
      <c r="G326" s="7">
        <f t="shared" ref="G326:O326" si="30">IF(G4=$BF$1,"",G325+G319)</f>
        <v>37696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 ht="25.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-2261</v>
      </c>
      <c r="G328">
        <v>-9994</v>
      </c>
      <c r="H328">
        <v>-3059</v>
      </c>
    </row>
    <row r="329" spans="5:15">
      <c r="E329" s="1" t="s">
        <v>288</v>
      </c>
    </row>
    <row r="330" spans="5:15">
      <c r="E330" s="1" t="s">
        <v>289</v>
      </c>
      <c r="F330">
        <v>0</v>
      </c>
      <c r="G330">
        <v>0</v>
      </c>
      <c r="H330">
        <v>0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 ht="25.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-2261</v>
      </c>
      <c r="G337" s="7">
        <f>IF(G4=$BF$1,"",SUM(G328:G336))</f>
        <v>-9994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 ht="25.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9278</v>
      </c>
      <c r="G339">
        <v>7131</v>
      </c>
      <c r="H339">
        <v>2172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 ht="25.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0</v>
      </c>
      <c r="G348">
        <v>0</v>
      </c>
      <c r="H348">
        <v>-4667</v>
      </c>
    </row>
    <row r="349" spans="5:15">
      <c r="E349" s="12" t="s">
        <v>308</v>
      </c>
      <c r="F349">
        <v>-7097</v>
      </c>
      <c r="G349">
        <v>-3368</v>
      </c>
      <c r="H349">
        <v>-2405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2181</v>
      </c>
      <c r="G352" s="7">
        <f>IF(G4=$BF$1,"",SUM(G339:G351))</f>
        <v>3763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32647</v>
      </c>
      <c r="G353" s="7">
        <f t="shared" ref="G353:O353" si="33">IF(G4=$BF$1,"",G326+G337+G352)</f>
        <v>31465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  <c r="F354">
        <v>-253</v>
      </c>
      <c r="G354">
        <v>-162</v>
      </c>
      <c r="H354">
        <v>-327</v>
      </c>
    </row>
    <row r="355" spans="5:15" ht="25.5">
      <c r="E355" s="6" t="s">
        <v>314</v>
      </c>
      <c r="F355" s="7">
        <f>F353+F354</f>
        <v>32394</v>
      </c>
      <c r="G355" s="7">
        <f t="shared" ref="G355:O355" si="34">IF(G4=$BF$1,"",G353+G354)</f>
        <v>31303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64366</v>
      </c>
      <c r="G356">
        <v>103414</v>
      </c>
      <c r="H356">
        <v>182040</v>
      </c>
    </row>
    <row r="357" spans="5:15" ht="25.5">
      <c r="E357" s="6" t="s">
        <v>316</v>
      </c>
      <c r="F357" s="7">
        <f>F355+F356</f>
        <v>96760</v>
      </c>
      <c r="G357" s="7">
        <f t="shared" ref="G357:O357" si="35">IF(G4=$BF$1,"",G355+G356)</f>
        <v>134717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0.27798638203516407</v>
      </c>
      <c r="G364" s="24">
        <f t="shared" si="37"/>
        <v>0.42998090546961076</v>
      </c>
      <c r="H364" s="24">
        <f t="shared" si="37"/>
        <v>-0.19735494197679071</v>
      </c>
      <c r="I364" s="24">
        <f t="shared" si="37"/>
        <v>0.11989459815546773</v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-0.8647227631444091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5.0568329891947157E-2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0.62277765501512705</v>
      </c>
      <c r="G369" s="27">
        <f t="shared" si="41"/>
        <v>0.50788105722264643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-3.3868851296237186E-2</v>
      </c>
      <c r="G370" s="27">
        <f t="shared" si="42"/>
        <v>-0.31916800022313102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-3.600764947716751E-2</v>
      </c>
      <c r="G371" s="28">
        <f t="shared" si="43"/>
        <v>-0.34017020712833868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-4.1977146164683732E-2</v>
      </c>
      <c r="G372" s="27">
        <f t="shared" si="44"/>
        <v>-0.32599616435793088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-7.4438986425135217E-2</v>
      </c>
      <c r="G373" s="27">
        <f t="shared" si="45"/>
        <v>-0.63414792668659825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0.43608654307912975</v>
      </c>
      <c r="G376" s="30">
        <f t="shared" si="47"/>
        <v>0.48593041049388902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0.77332175305815143</v>
      </c>
      <c r="G377" s="30">
        <f t="shared" si="48"/>
        <v>0.94526192642662166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-52.829787234042556</v>
      </c>
      <c r="G378" s="30">
        <f t="shared" si="49"/>
        <v>-13.364379562043796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1.3161111068352715</v>
      </c>
      <c r="G382" s="32">
        <f t="shared" si="51"/>
        <v>1.0351531932823692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1.3161111068352715</v>
      </c>
      <c r="G383" s="32">
        <f t="shared" si="52"/>
        <v>1.0351531932823692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0.75298047395115797</v>
      </c>
      <c r="G384" s="32">
        <f t="shared" si="53"/>
        <v>0.47977487509781497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0.25188372110922119</v>
      </c>
      <c r="G385" s="32">
        <f t="shared" si="54"/>
        <v>0.28363329922349967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 ht="25.5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97834</v>
      </c>
      <c r="G418" s="17">
        <f>G130-G417</f>
        <v>63764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15523</v>
      </c>
      <c r="G433" s="17">
        <f>G172-G432</f>
        <v>12936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500</v>
      </c>
      <c r="B1" s="39" t="s">
        <v>501</v>
      </c>
      <c r="C1" s="39" t="s">
        <v>502</v>
      </c>
      <c r="D1" s="39" t="s">
        <v>503</v>
      </c>
      <c r="E1" s="39"/>
    </row>
    <row r="2" spans="1:5">
      <c r="A2" s="41" t="s">
        <v>418</v>
      </c>
      <c r="B2" s="42" t="s">
        <v>506</v>
      </c>
      <c r="C2" s="39">
        <v>0</v>
      </c>
      <c r="D2" s="39" t="s">
        <v>504</v>
      </c>
      <c r="E2" s="39"/>
    </row>
    <row r="3" spans="1:5">
      <c r="A3" t="s">
        <v>419</v>
      </c>
      <c r="B3" s="41" t="s">
        <v>506</v>
      </c>
      <c r="C3" s="39">
        <v>0</v>
      </c>
      <c r="D3" s="39" t="s">
        <v>504</v>
      </c>
    </row>
    <row r="4" spans="1:5">
      <c r="A4" t="s">
        <v>420</v>
      </c>
      <c r="B4" s="42" t="s">
        <v>506</v>
      </c>
      <c r="C4" s="39">
        <v>0</v>
      </c>
      <c r="D4" s="39" t="s">
        <v>504</v>
      </c>
    </row>
    <row r="5" spans="1:5">
      <c r="A5" t="s">
        <v>508</v>
      </c>
      <c r="B5" t="s">
        <v>508</v>
      </c>
      <c r="C5" s="39">
        <v>0</v>
      </c>
      <c r="D5" s="39" t="s">
        <v>504</v>
      </c>
    </row>
    <row r="6" spans="1:5">
      <c r="A6" t="s">
        <v>510</v>
      </c>
      <c r="B6" s="43" t="s">
        <v>509</v>
      </c>
      <c r="C6" s="39">
        <v>0</v>
      </c>
      <c r="D6" s="39" t="s">
        <v>504</v>
      </c>
    </row>
    <row r="7" spans="1:5">
      <c r="A7" s="44" t="s">
        <v>512</v>
      </c>
      <c r="B7" s="42" t="s">
        <v>511</v>
      </c>
      <c r="C7" s="39">
        <v>0</v>
      </c>
      <c r="D7" s="39" t="s">
        <v>504</v>
      </c>
    </row>
    <row r="8" spans="1:5">
      <c r="A8" t="s">
        <v>515</v>
      </c>
      <c r="B8" s="41" t="s">
        <v>514</v>
      </c>
      <c r="C8" s="39">
        <v>0</v>
      </c>
      <c r="D8" s="39" t="s">
        <v>504</v>
      </c>
    </row>
    <row r="9" spans="1:5">
      <c r="A9" t="s">
        <v>518</v>
      </c>
      <c r="B9" s="41" t="s">
        <v>517</v>
      </c>
      <c r="C9" s="39">
        <v>0</v>
      </c>
      <c r="D9" s="39" t="s">
        <v>504</v>
      </c>
    </row>
    <row r="10" spans="1:5">
      <c r="A10" s="44" t="s">
        <v>521</v>
      </c>
      <c r="B10" s="41" t="s">
        <v>520</v>
      </c>
      <c r="C10" s="39">
        <v>0</v>
      </c>
      <c r="D10" s="39" t="s">
        <v>504</v>
      </c>
    </row>
    <row r="11" spans="1:5">
      <c r="A11" s="44" t="s">
        <v>522</v>
      </c>
      <c r="B11" s="41" t="s">
        <v>526</v>
      </c>
      <c r="C11" s="39">
        <v>1</v>
      </c>
      <c r="D11" s="39" t="s">
        <v>504</v>
      </c>
    </row>
    <row r="12" spans="1:5">
      <c r="A12" s="44" t="s">
        <v>523</v>
      </c>
      <c r="B12" s="44" t="s">
        <v>526</v>
      </c>
      <c r="C12" s="39">
        <v>1</v>
      </c>
      <c r="D12" s="39" t="s">
        <v>504</v>
      </c>
    </row>
    <row r="13" spans="1:5">
      <c r="A13" s="44" t="s">
        <v>524</v>
      </c>
      <c r="B13" s="44" t="s">
        <v>526</v>
      </c>
      <c r="C13" s="39">
        <v>1</v>
      </c>
      <c r="D13" s="39" t="s">
        <v>504</v>
      </c>
    </row>
    <row r="14" spans="1:5">
      <c r="A14" s="45" t="s">
        <v>525</v>
      </c>
      <c r="B14" s="45" t="s">
        <v>527</v>
      </c>
      <c r="C14" s="39">
        <v>1</v>
      </c>
      <c r="D14" s="39" t="s">
        <v>504</v>
      </c>
    </row>
    <row r="15" spans="1:5">
      <c r="A15" s="46" t="s">
        <v>528</v>
      </c>
      <c r="B15" s="45" t="s">
        <v>529</v>
      </c>
      <c r="C15" s="39">
        <v>1</v>
      </c>
      <c r="D15" s="39" t="s">
        <v>504</v>
      </c>
    </row>
    <row r="16" spans="1:5">
      <c r="A16" s="46" t="s">
        <v>531</v>
      </c>
      <c r="B16" s="43" t="s">
        <v>530</v>
      </c>
      <c r="C16" s="39">
        <v>1</v>
      </c>
      <c r="D16" s="39" t="s">
        <v>504</v>
      </c>
    </row>
    <row r="17" spans="1:4">
      <c r="A17" s="46" t="s">
        <v>532</v>
      </c>
      <c r="B17" s="47" t="s">
        <v>530</v>
      </c>
      <c r="C17" s="39">
        <v>1</v>
      </c>
      <c r="D17" s="39" t="s">
        <v>504</v>
      </c>
    </row>
    <row r="18" spans="1:4">
      <c r="A18" s="46" t="s">
        <v>534</v>
      </c>
      <c r="B18" s="43" t="s">
        <v>533</v>
      </c>
      <c r="C18" s="39">
        <v>1</v>
      </c>
      <c r="D18" s="39" t="s">
        <v>504</v>
      </c>
    </row>
    <row r="19" spans="1:4">
      <c r="A19" s="46" t="s">
        <v>535</v>
      </c>
      <c r="B19" s="43" t="s">
        <v>533</v>
      </c>
      <c r="C19" s="39">
        <v>1</v>
      </c>
      <c r="D19" s="39" t="s">
        <v>504</v>
      </c>
    </row>
    <row r="20" spans="1:4">
      <c r="A20" s="46" t="s">
        <v>536</v>
      </c>
      <c r="B20" s="43" t="s">
        <v>139</v>
      </c>
      <c r="C20" s="39">
        <v>1</v>
      </c>
      <c r="D20" s="39" t="s">
        <v>504</v>
      </c>
    </row>
    <row r="21" spans="1:4">
      <c r="A21" s="46" t="s">
        <v>537</v>
      </c>
      <c r="B21" s="46" t="s">
        <v>99</v>
      </c>
      <c r="C21" s="39">
        <v>1</v>
      </c>
      <c r="D21" s="39" t="s">
        <v>504</v>
      </c>
    </row>
    <row r="22" spans="1:4">
      <c r="A22" s="46" t="s">
        <v>539</v>
      </c>
      <c r="B22" s="48" t="s">
        <v>538</v>
      </c>
      <c r="C22" s="39">
        <v>1</v>
      </c>
      <c r="D22" s="39" t="s">
        <v>504</v>
      </c>
    </row>
    <row r="23" spans="1:4" ht="25.5">
      <c r="A23" s="43" t="s">
        <v>540</v>
      </c>
      <c r="B23" s="48" t="s">
        <v>161</v>
      </c>
      <c r="C23" s="39">
        <v>1</v>
      </c>
      <c r="D23" s="39" t="s">
        <v>504</v>
      </c>
    </row>
    <row r="24" spans="1:4">
      <c r="A24" s="46" t="s">
        <v>542</v>
      </c>
      <c r="B24" s="41" t="s">
        <v>541</v>
      </c>
      <c r="C24" s="39">
        <v>1</v>
      </c>
      <c r="D24" s="39" t="s">
        <v>504</v>
      </c>
    </row>
    <row r="25" spans="1:4">
      <c r="A25" s="46"/>
      <c r="B25" s="48"/>
      <c r="C25" s="39"/>
      <c r="D25" s="39"/>
    </row>
    <row r="26" spans="1:4">
      <c r="A26" s="48"/>
      <c r="B26" s="48"/>
      <c r="C26" s="39"/>
      <c r="D26" s="39"/>
    </row>
    <row r="27" spans="1:4">
      <c r="A27" s="46"/>
      <c r="B27" s="48"/>
      <c r="C27" s="39"/>
      <c r="D27" s="39"/>
    </row>
    <row r="28" spans="1:4">
      <c r="A28" s="46"/>
      <c r="B28" s="46"/>
      <c r="C28" s="39"/>
      <c r="D28" s="39"/>
    </row>
    <row r="29" spans="1:4">
      <c r="A29" s="48"/>
      <c r="B29" s="48"/>
      <c r="C29" s="39"/>
      <c r="D29" s="39"/>
    </row>
    <row r="30" spans="1:4">
      <c r="A30"/>
      <c r="B30" s="48"/>
      <c r="C30" s="39"/>
      <c r="D30" s="39"/>
    </row>
    <row r="31" spans="1:4">
      <c r="A31" s="46"/>
      <c r="B31" s="48"/>
      <c r="C31" s="39"/>
      <c r="D31" s="39"/>
    </row>
    <row r="32" spans="1:4">
      <c r="A32" s="44"/>
      <c r="B32" s="48"/>
      <c r="C32" s="39"/>
      <c r="D32" s="39"/>
    </row>
    <row r="33" spans="1:4">
      <c r="A33" s="44"/>
      <c r="B33" s="48"/>
      <c r="C33" s="39"/>
      <c r="D33" s="39"/>
    </row>
    <row r="34" spans="1:4">
      <c r="A34" s="44"/>
      <c r="B34" s="48"/>
      <c r="C34" s="39"/>
      <c r="D34" s="39"/>
    </row>
    <row r="35" spans="1:4">
      <c r="A35" s="44"/>
      <c r="B35" s="48"/>
      <c r="C35" s="39"/>
      <c r="D35" s="39"/>
    </row>
    <row r="36" spans="1:4">
      <c r="A36" s="41"/>
      <c r="B36" s="48"/>
      <c r="C36" s="39"/>
      <c r="D36" s="39"/>
    </row>
    <row r="37" spans="1:4">
      <c r="A37" s="44"/>
      <c r="B37" s="48"/>
      <c r="C37" s="39"/>
      <c r="D37" s="39"/>
    </row>
    <row r="38" spans="1:4">
      <c r="A38" s="41"/>
      <c r="B38" s="41"/>
      <c r="C38" s="39"/>
      <c r="D38" s="39"/>
    </row>
    <row r="39" spans="1:4">
      <c r="A39" s="44"/>
      <c r="B39" s="48"/>
      <c r="C39" s="39"/>
      <c r="D39" s="39"/>
    </row>
    <row r="40" spans="1:4">
      <c r="A40" s="41"/>
      <c r="B40" s="48"/>
      <c r="C40" s="39"/>
      <c r="D40" s="39"/>
    </row>
    <row r="41" spans="1:4">
      <c r="A41" s="41"/>
      <c r="B41" s="48"/>
      <c r="C41" s="39"/>
      <c r="D41" s="39"/>
    </row>
    <row r="42" spans="1:4">
      <c r="A42" s="48"/>
      <c r="B42" s="48"/>
      <c r="C42" s="49"/>
      <c r="D42" s="39"/>
    </row>
    <row r="43" spans="1:4">
      <c r="A43" s="41"/>
      <c r="B43" s="48"/>
      <c r="C43" s="49"/>
      <c r="D43" s="39"/>
    </row>
    <row r="44" spans="1:4">
      <c r="A44" s="41"/>
      <c r="B44" s="48"/>
      <c r="C44" s="49"/>
      <c r="D44" s="39"/>
    </row>
    <row r="45" spans="1:4">
      <c r="A45" s="41"/>
      <c r="B45" s="48"/>
      <c r="C45" s="49"/>
      <c r="D45" s="39"/>
    </row>
    <row r="46" spans="1:4">
      <c r="A46" s="48"/>
      <c r="B46" s="48"/>
      <c r="C46" s="49"/>
      <c r="D46" s="39"/>
    </row>
    <row r="47" spans="1:4">
      <c r="A47" s="48"/>
      <c r="B47" s="48"/>
      <c r="C47" s="49"/>
      <c r="D47" s="39"/>
    </row>
    <row r="48" spans="1:4">
      <c r="A48" s="48"/>
      <c r="B48" s="48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  <c r="F1">
        <v>31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80</v>
      </c>
      <c r="C4" t="s">
        <v>80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97834</v>
      </c>
      <c r="F5">
        <v>63764</v>
      </c>
    </row>
    <row r="6" spans="1:6">
      <c r="A6" t="s">
        <v>377</v>
      </c>
      <c r="B6" t="s">
        <v>352</v>
      </c>
      <c r="C6" t="s">
        <v>137</v>
      </c>
      <c r="D6" t="s">
        <v>116</v>
      </c>
      <c r="E6">
        <v>27325</v>
      </c>
      <c r="F6">
        <v>34673</v>
      </c>
    </row>
    <row r="7" spans="1:6">
      <c r="A7" t="s">
        <v>378</v>
      </c>
      <c r="D7" t="s">
        <v>116</v>
      </c>
      <c r="E7">
        <v>8520</v>
      </c>
      <c r="F7">
        <v>2994</v>
      </c>
    </row>
    <row r="8" spans="1:6">
      <c r="A8" t="s">
        <v>379</v>
      </c>
      <c r="D8" t="s">
        <v>116</v>
      </c>
      <c r="E8">
        <v>4410</v>
      </c>
      <c r="F8">
        <v>4364</v>
      </c>
    </row>
    <row r="9" spans="1:6">
      <c r="A9" t="s">
        <v>380</v>
      </c>
      <c r="D9" t="s">
        <v>116</v>
      </c>
      <c r="E9">
        <v>25862</v>
      </c>
      <c r="F9">
        <v>20446</v>
      </c>
    </row>
    <row r="10" spans="1:6">
      <c r="A10" t="s">
        <v>381</v>
      </c>
      <c r="B10" t="s">
        <v>113</v>
      </c>
      <c r="C10" t="s">
        <v>113</v>
      </c>
      <c r="D10" t="s">
        <v>80</v>
      </c>
      <c r="E10">
        <v>110</v>
      </c>
      <c r="F10">
        <v>602</v>
      </c>
    </row>
    <row r="11" spans="1:6">
      <c r="A11" t="s">
        <v>382</v>
      </c>
      <c r="B11" t="s">
        <v>134</v>
      </c>
      <c r="C11" t="s">
        <v>134</v>
      </c>
      <c r="D11" t="s">
        <v>116</v>
      </c>
      <c r="E11">
        <v>6940</v>
      </c>
      <c r="F11">
        <v>10733</v>
      </c>
    </row>
    <row r="12" spans="1:6">
      <c r="A12" t="s">
        <v>383</v>
      </c>
      <c r="B12" t="s">
        <v>115</v>
      </c>
      <c r="C12" t="s">
        <v>115</v>
      </c>
      <c r="D12" t="s">
        <v>116</v>
      </c>
      <c r="E12">
        <v>171001</v>
      </c>
      <c r="F12">
        <v>137576</v>
      </c>
    </row>
    <row r="13" spans="1:6">
      <c r="A13" t="s">
        <v>384</v>
      </c>
      <c r="B13" t="s">
        <v>385</v>
      </c>
      <c r="C13" t="s">
        <v>84</v>
      </c>
      <c r="D13" t="s">
        <v>80</v>
      </c>
      <c r="E13">
        <v>13888</v>
      </c>
      <c r="F13">
        <v>14630</v>
      </c>
    </row>
    <row r="14" spans="1:6">
      <c r="A14" t="s">
        <v>386</v>
      </c>
      <c r="D14" t="s">
        <v>116</v>
      </c>
      <c r="E14">
        <v>1667</v>
      </c>
      <c r="F14">
        <v>9302</v>
      </c>
    </row>
    <row r="15" spans="1:6">
      <c r="A15" t="s">
        <v>387</v>
      </c>
      <c r="B15" t="s">
        <v>98</v>
      </c>
      <c r="C15" t="s">
        <v>98</v>
      </c>
      <c r="D15" t="s">
        <v>116</v>
      </c>
      <c r="E15">
        <v>2505</v>
      </c>
      <c r="F15">
        <v>3299</v>
      </c>
    </row>
    <row r="16" spans="1:6">
      <c r="A16" t="s">
        <v>388</v>
      </c>
      <c r="B16" t="s">
        <v>389</v>
      </c>
      <c r="C16" t="s">
        <v>92</v>
      </c>
      <c r="D16" t="s">
        <v>80</v>
      </c>
      <c r="E16">
        <v>9145</v>
      </c>
      <c r="F16">
        <v>18264</v>
      </c>
    </row>
    <row r="17" spans="1:6">
      <c r="A17" t="s">
        <v>390</v>
      </c>
      <c r="B17" t="s">
        <v>390</v>
      </c>
      <c r="C17" t="s">
        <v>91</v>
      </c>
      <c r="D17" t="s">
        <v>80</v>
      </c>
      <c r="E17">
        <v>116227</v>
      </c>
      <c r="F17">
        <v>116227</v>
      </c>
    </row>
    <row r="18" spans="1:6">
      <c r="A18" t="s">
        <v>391</v>
      </c>
      <c r="D18" t="s">
        <v>80</v>
      </c>
      <c r="E18">
        <v>314433</v>
      </c>
      <c r="F18">
        <v>299298</v>
      </c>
    </row>
    <row r="19" spans="1:6">
      <c r="A19" t="s">
        <v>392</v>
      </c>
      <c r="D19" t="s">
        <v>80</v>
      </c>
    </row>
    <row r="20" spans="1:6">
      <c r="A20" t="s">
        <v>393</v>
      </c>
      <c r="B20" t="s">
        <v>141</v>
      </c>
      <c r="C20" t="s">
        <v>141</v>
      </c>
      <c r="D20" t="s">
        <v>141</v>
      </c>
    </row>
    <row r="21" spans="1:6">
      <c r="A21" t="s">
        <v>394</v>
      </c>
      <c r="B21" t="s">
        <v>394</v>
      </c>
      <c r="C21" t="s">
        <v>163</v>
      </c>
      <c r="D21" t="s">
        <v>141</v>
      </c>
      <c r="E21">
        <v>10480</v>
      </c>
      <c r="F21">
        <v>21203</v>
      </c>
    </row>
    <row r="22" spans="1:6">
      <c r="A22" t="s">
        <v>395</v>
      </c>
      <c r="B22" t="s">
        <v>151</v>
      </c>
      <c r="C22" t="s">
        <v>151</v>
      </c>
      <c r="D22" t="s">
        <v>141</v>
      </c>
      <c r="E22">
        <v>1384</v>
      </c>
      <c r="F22">
        <v>1154</v>
      </c>
    </row>
    <row r="23" spans="1:6">
      <c r="A23" t="s">
        <v>396</v>
      </c>
      <c r="B23" t="s">
        <v>397</v>
      </c>
      <c r="C23" t="s">
        <v>161</v>
      </c>
      <c r="D23" t="s">
        <v>141</v>
      </c>
      <c r="E23">
        <v>17896</v>
      </c>
      <c r="F23">
        <v>20603</v>
      </c>
    </row>
    <row r="24" spans="1:6">
      <c r="A24" t="s">
        <v>398</v>
      </c>
      <c r="B24" t="s">
        <v>151</v>
      </c>
      <c r="C24" t="s">
        <v>151</v>
      </c>
      <c r="D24" t="s">
        <v>141</v>
      </c>
      <c r="E24">
        <v>14139</v>
      </c>
      <c r="F24">
        <v>11782</v>
      </c>
    </row>
    <row r="25" spans="1:6">
      <c r="A25" t="s">
        <v>399</v>
      </c>
      <c r="D25" t="s">
        <v>141</v>
      </c>
      <c r="E25">
        <v>294</v>
      </c>
      <c r="F25">
        <v>759</v>
      </c>
    </row>
    <row r="26" spans="1:6">
      <c r="A26" t="s">
        <v>400</v>
      </c>
      <c r="B26" t="s">
        <v>401</v>
      </c>
      <c r="C26" t="s">
        <v>162</v>
      </c>
      <c r="D26" t="s">
        <v>141</v>
      </c>
      <c r="E26">
        <v>85736</v>
      </c>
      <c r="F26">
        <v>77403</v>
      </c>
    </row>
    <row r="27" spans="1:6">
      <c r="A27" t="s">
        <v>402</v>
      </c>
      <c r="B27" t="s">
        <v>13</v>
      </c>
      <c r="C27" t="s">
        <v>13</v>
      </c>
      <c r="D27" t="s">
        <v>141</v>
      </c>
      <c r="E27">
        <v>129929</v>
      </c>
      <c r="F27">
        <v>132904</v>
      </c>
    </row>
    <row r="28" spans="1:6">
      <c r="A28" t="s">
        <v>403</v>
      </c>
      <c r="D28" t="s">
        <v>141</v>
      </c>
      <c r="E28">
        <v>1649</v>
      </c>
      <c r="F28">
        <v>7300</v>
      </c>
    </row>
    <row r="29" spans="1:6">
      <c r="A29" t="s">
        <v>404</v>
      </c>
      <c r="B29" t="s">
        <v>180</v>
      </c>
      <c r="C29" t="s">
        <v>180</v>
      </c>
      <c r="D29" t="s">
        <v>165</v>
      </c>
      <c r="E29">
        <v>5542</v>
      </c>
      <c r="F29">
        <v>5234</v>
      </c>
    </row>
    <row r="30" spans="1:6">
      <c r="A30" t="s">
        <v>405</v>
      </c>
      <c r="B30" t="s">
        <v>164</v>
      </c>
      <c r="C30" t="s">
        <v>164</v>
      </c>
      <c r="D30" t="s">
        <v>165</v>
      </c>
      <c r="E30">
        <v>137120</v>
      </c>
      <c r="F30">
        <v>145438</v>
      </c>
    </row>
    <row r="31" spans="1:6">
      <c r="A31" t="s">
        <v>406</v>
      </c>
      <c r="B31" t="s">
        <v>180</v>
      </c>
      <c r="C31" t="s">
        <v>180</v>
      </c>
      <c r="D31" t="s">
        <v>165</v>
      </c>
    </row>
    <row r="32" spans="1:6">
      <c r="A32" t="s">
        <v>407</v>
      </c>
      <c r="B32" t="s">
        <v>181</v>
      </c>
      <c r="C32" t="s">
        <v>181</v>
      </c>
      <c r="D32" t="s">
        <v>165</v>
      </c>
    </row>
    <row r="33" spans="1:6">
      <c r="A33" t="s">
        <v>408</v>
      </c>
      <c r="D33" t="s">
        <v>165</v>
      </c>
    </row>
    <row r="34" spans="1:6">
      <c r="A34" t="s">
        <v>409</v>
      </c>
      <c r="D34" t="s">
        <v>165</v>
      </c>
    </row>
    <row r="35" spans="1:6">
      <c r="A35" t="s">
        <v>410</v>
      </c>
      <c r="B35" t="s">
        <v>182</v>
      </c>
      <c r="C35" t="s">
        <v>182</v>
      </c>
      <c r="D35" t="s">
        <v>181</v>
      </c>
      <c r="E35">
        <v>14</v>
      </c>
      <c r="F35">
        <v>14</v>
      </c>
    </row>
    <row r="36" spans="1:6">
      <c r="A36" t="s">
        <v>411</v>
      </c>
      <c r="B36" t="s">
        <v>182</v>
      </c>
      <c r="C36" t="s">
        <v>182</v>
      </c>
      <c r="D36" t="s">
        <v>181</v>
      </c>
      <c r="E36">
        <v>617781</v>
      </c>
      <c r="F36">
        <v>589962</v>
      </c>
    </row>
    <row r="37" spans="1:6">
      <c r="A37" t="s">
        <v>412</v>
      </c>
      <c r="B37" t="s">
        <v>185</v>
      </c>
      <c r="C37" t="s">
        <v>185</v>
      </c>
      <c r="D37" t="s">
        <v>181</v>
      </c>
      <c r="E37">
        <v>1</v>
      </c>
      <c r="F37">
        <v>-6</v>
      </c>
    </row>
    <row r="38" spans="1:6">
      <c r="A38" t="s">
        <v>413</v>
      </c>
      <c r="B38" t="s">
        <v>187</v>
      </c>
      <c r="C38" t="s">
        <v>187</v>
      </c>
      <c r="D38" t="s">
        <v>181</v>
      </c>
      <c r="E38">
        <v>-440483</v>
      </c>
      <c r="F38">
        <v>-436110</v>
      </c>
    </row>
    <row r="39" spans="1:6">
      <c r="A39" t="s">
        <v>414</v>
      </c>
      <c r="B39" t="s">
        <v>195</v>
      </c>
      <c r="C39" t="s">
        <v>195</v>
      </c>
      <c r="D39" t="s">
        <v>181</v>
      </c>
      <c r="E39">
        <v>177313</v>
      </c>
      <c r="F39">
        <v>153860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/>
  </sheetViews>
  <sheetFormatPr defaultRowHeight="12.75"/>
  <cols>
    <col min="1" max="4" width="25.7109375" customWidth="1"/>
  </cols>
  <sheetData>
    <row r="1" spans="1:9">
      <c r="G1">
        <v>31</v>
      </c>
    </row>
    <row r="2" spans="1:9">
      <c r="E2">
        <v>2018</v>
      </c>
      <c r="F2">
        <v>2017</v>
      </c>
      <c r="G2">
        <v>2016</v>
      </c>
      <c r="H2">
        <v>2015</v>
      </c>
      <c r="I2">
        <v>2014</v>
      </c>
    </row>
    <row r="4" spans="1:9">
      <c r="A4" t="s">
        <v>415</v>
      </c>
    </row>
    <row r="5" spans="1:9">
      <c r="A5" t="s">
        <v>416</v>
      </c>
      <c r="B5" t="s">
        <v>416</v>
      </c>
      <c r="C5" t="s">
        <v>26</v>
      </c>
      <c r="D5" t="s">
        <v>416</v>
      </c>
      <c r="E5">
        <v>366561</v>
      </c>
      <c r="F5">
        <v>286827</v>
      </c>
      <c r="G5">
        <v>200581</v>
      </c>
      <c r="H5">
        <v>249900</v>
      </c>
      <c r="I5">
        <v>223146</v>
      </c>
    </row>
    <row r="6" spans="1:9">
      <c r="A6" t="s">
        <v>417</v>
      </c>
      <c r="B6" t="s">
        <v>27</v>
      </c>
      <c r="C6" t="s">
        <v>27</v>
      </c>
      <c r="D6" t="s">
        <v>416</v>
      </c>
    </row>
    <row r="7" spans="1:9">
      <c r="A7" t="s">
        <v>418</v>
      </c>
      <c r="D7" t="s">
        <v>416</v>
      </c>
      <c r="E7">
        <v>128445</v>
      </c>
      <c r="F7">
        <v>103499</v>
      </c>
      <c r="G7">
        <v>75239</v>
      </c>
      <c r="H7">
        <v>95682</v>
      </c>
      <c r="I7">
        <v>80736</v>
      </c>
    </row>
    <row r="8" spans="1:9">
      <c r="A8" t="s">
        <v>419</v>
      </c>
      <c r="D8" t="s">
        <v>416</v>
      </c>
      <c r="E8">
        <v>711</v>
      </c>
      <c r="F8">
        <v>27323</v>
      </c>
      <c r="G8">
        <v>30107</v>
      </c>
      <c r="H8">
        <v>2502</v>
      </c>
      <c r="I8">
        <v>256</v>
      </c>
    </row>
    <row r="9" spans="1:9">
      <c r="A9" t="s">
        <v>420</v>
      </c>
      <c r="B9" t="s">
        <v>421</v>
      </c>
      <c r="C9" t="s">
        <v>43</v>
      </c>
      <c r="D9" t="s">
        <v>416</v>
      </c>
      <c r="E9">
        <v>9119</v>
      </c>
      <c r="F9">
        <v>10331</v>
      </c>
      <c r="G9">
        <v>14792</v>
      </c>
      <c r="H9">
        <v>9553</v>
      </c>
      <c r="I9">
        <v>4767</v>
      </c>
    </row>
    <row r="10" spans="1:9">
      <c r="A10" t="s">
        <v>422</v>
      </c>
      <c r="B10" t="s">
        <v>423</v>
      </c>
      <c r="C10" t="s">
        <v>424</v>
      </c>
      <c r="D10" t="s">
        <v>416</v>
      </c>
      <c r="E10">
        <v>138275</v>
      </c>
      <c r="F10">
        <v>141153</v>
      </c>
      <c r="G10">
        <v>120138</v>
      </c>
      <c r="H10">
        <v>107737</v>
      </c>
      <c r="I10">
        <v>85759</v>
      </c>
    </row>
    <row r="11" spans="1:9">
      <c r="A11" t="s">
        <v>425</v>
      </c>
      <c r="B11" t="s">
        <v>426</v>
      </c>
      <c r="C11" t="s">
        <v>32</v>
      </c>
      <c r="D11" t="s">
        <v>416</v>
      </c>
      <c r="E11">
        <v>228286</v>
      </c>
      <c r="F11">
        <v>145674</v>
      </c>
      <c r="G11">
        <v>80443</v>
      </c>
      <c r="H11">
        <v>142163</v>
      </c>
      <c r="I11">
        <v>137387</v>
      </c>
    </row>
    <row r="12" spans="1:9">
      <c r="A12" t="s">
        <v>427</v>
      </c>
      <c r="B12" t="s">
        <v>38</v>
      </c>
      <c r="C12" t="s">
        <v>38</v>
      </c>
      <c r="D12" t="s">
        <v>416</v>
      </c>
    </row>
    <row r="13" spans="1:9">
      <c r="A13" t="s">
        <v>428</v>
      </c>
      <c r="B13" t="s">
        <v>37</v>
      </c>
      <c r="C13" t="s">
        <v>37</v>
      </c>
      <c r="D13" t="s">
        <v>416</v>
      </c>
      <c r="E13">
        <v>94934</v>
      </c>
      <c r="F13">
        <v>92420</v>
      </c>
      <c r="G13">
        <v>81879</v>
      </c>
      <c r="H13">
        <v>72856</v>
      </c>
      <c r="I13">
        <v>64284</v>
      </c>
    </row>
    <row r="14" spans="1:9">
      <c r="A14" t="s">
        <v>429</v>
      </c>
      <c r="D14" t="s">
        <v>416</v>
      </c>
      <c r="E14">
        <v>113860</v>
      </c>
      <c r="F14">
        <v>104356</v>
      </c>
      <c r="G14">
        <v>48050</v>
      </c>
      <c r="H14">
        <v>48240</v>
      </c>
      <c r="I14">
        <v>45076</v>
      </c>
    </row>
    <row r="15" spans="1:9">
      <c r="A15" t="s">
        <v>430</v>
      </c>
      <c r="B15" t="s">
        <v>36</v>
      </c>
      <c r="C15" t="s">
        <v>36</v>
      </c>
      <c r="D15" t="s">
        <v>416</v>
      </c>
      <c r="E15">
        <v>31667</v>
      </c>
      <c r="F15">
        <v>34425</v>
      </c>
      <c r="G15">
        <v>30225</v>
      </c>
      <c r="H15">
        <v>26092</v>
      </c>
      <c r="I15">
        <v>25019</v>
      </c>
    </row>
    <row r="16" spans="1:9">
      <c r="A16" t="s">
        <v>431</v>
      </c>
      <c r="B16" t="s">
        <v>421</v>
      </c>
      <c r="C16" t="s">
        <v>43</v>
      </c>
      <c r="D16" t="s">
        <v>416</v>
      </c>
      <c r="H16">
        <v>201</v>
      </c>
      <c r="I16">
        <v>508</v>
      </c>
    </row>
    <row r="17" spans="1:9">
      <c r="A17" t="s">
        <v>432</v>
      </c>
      <c r="B17" t="s">
        <v>58</v>
      </c>
      <c r="C17" t="s">
        <v>58</v>
      </c>
      <c r="D17" t="s">
        <v>416</v>
      </c>
      <c r="E17">
        <v>240</v>
      </c>
      <c r="F17">
        <v>6019</v>
      </c>
      <c r="G17">
        <v>2279</v>
      </c>
      <c r="H17">
        <v>1075</v>
      </c>
      <c r="I17">
        <v>435</v>
      </c>
    </row>
    <row r="18" spans="1:9">
      <c r="A18" t="s">
        <v>433</v>
      </c>
      <c r="B18" t="s">
        <v>45</v>
      </c>
      <c r="C18" t="s">
        <v>45</v>
      </c>
      <c r="D18" t="s">
        <v>416</v>
      </c>
      <c r="E18">
        <v>240701</v>
      </c>
      <c r="F18">
        <v>237220</v>
      </c>
      <c r="G18">
        <v>162433</v>
      </c>
      <c r="H18">
        <v>148464</v>
      </c>
      <c r="I18">
        <v>135322</v>
      </c>
    </row>
    <row r="19" spans="1:9">
      <c r="A19" t="s">
        <v>434</v>
      </c>
      <c r="B19" t="s">
        <v>435</v>
      </c>
      <c r="C19" t="s">
        <v>46</v>
      </c>
      <c r="D19" t="s">
        <v>416</v>
      </c>
      <c r="E19">
        <v>-12415</v>
      </c>
      <c r="F19">
        <v>-91546</v>
      </c>
      <c r="G19">
        <v>-81990</v>
      </c>
      <c r="H19">
        <v>-6301</v>
      </c>
      <c r="I19">
        <v>2065</v>
      </c>
    </row>
    <row r="20" spans="1:9">
      <c r="A20" t="s">
        <v>436</v>
      </c>
      <c r="B20" t="s">
        <v>54</v>
      </c>
      <c r="C20" t="s">
        <v>54</v>
      </c>
      <c r="D20" t="s">
        <v>416</v>
      </c>
      <c r="E20">
        <v>-235</v>
      </c>
      <c r="F20">
        <v>-6850</v>
      </c>
      <c r="G20">
        <v>-5751</v>
      </c>
      <c r="H20">
        <v>-743</v>
      </c>
      <c r="I20">
        <v>-1472</v>
      </c>
    </row>
    <row r="21" spans="1:9">
      <c r="A21" t="s">
        <v>437</v>
      </c>
      <c r="B21" t="s">
        <v>438</v>
      </c>
      <c r="C21" t="s">
        <v>61</v>
      </c>
      <c r="D21" t="s">
        <v>416</v>
      </c>
      <c r="E21">
        <v>-12650</v>
      </c>
      <c r="F21">
        <v>-98396</v>
      </c>
      <c r="G21">
        <v>-87741</v>
      </c>
      <c r="H21">
        <v>-7044</v>
      </c>
      <c r="I21">
        <v>593</v>
      </c>
    </row>
    <row r="22" spans="1:9">
      <c r="A22" t="s">
        <v>439</v>
      </c>
      <c r="B22" t="s">
        <v>62</v>
      </c>
      <c r="C22" t="s">
        <v>62</v>
      </c>
      <c r="D22" t="s">
        <v>416</v>
      </c>
      <c r="E22">
        <v>-549</v>
      </c>
      <c r="F22">
        <v>826</v>
      </c>
      <c r="G22">
        <v>301</v>
      </c>
      <c r="H22">
        <v>-141</v>
      </c>
      <c r="I22">
        <v>7555</v>
      </c>
    </row>
    <row r="23" spans="1:9">
      <c r="A23" t="s">
        <v>440</v>
      </c>
      <c r="B23" t="s">
        <v>70</v>
      </c>
      <c r="C23" t="s">
        <v>70</v>
      </c>
      <c r="D23" t="s">
        <v>416</v>
      </c>
      <c r="E23">
        <v>-13199</v>
      </c>
      <c r="F23">
        <v>-97570</v>
      </c>
      <c r="G23">
        <v>-87440</v>
      </c>
      <c r="H23">
        <v>-7185</v>
      </c>
      <c r="I23">
        <v>8148</v>
      </c>
    </row>
    <row r="24" spans="1:9">
      <c r="A24" t="s">
        <v>441</v>
      </c>
      <c r="D24" t="s">
        <v>416</v>
      </c>
    </row>
    <row r="25" spans="1:9">
      <c r="A25" t="s">
        <v>442</v>
      </c>
      <c r="D25" t="s">
        <v>416</v>
      </c>
      <c r="E25">
        <v>-9</v>
      </c>
      <c r="F25">
        <v>-72</v>
      </c>
      <c r="G25">
        <v>-66</v>
      </c>
      <c r="H25">
        <v>-6</v>
      </c>
      <c r="I25">
        <v>9</v>
      </c>
    </row>
    <row r="26" spans="1:9">
      <c r="A26" t="s">
        <v>443</v>
      </c>
      <c r="D26" t="s">
        <v>416</v>
      </c>
      <c r="E26">
        <v>-9</v>
      </c>
      <c r="F26">
        <v>-72</v>
      </c>
      <c r="G26">
        <v>-66</v>
      </c>
      <c r="H26">
        <v>-6</v>
      </c>
      <c r="I26">
        <v>8</v>
      </c>
    </row>
    <row r="27" spans="1:9">
      <c r="A27" t="s">
        <v>444</v>
      </c>
      <c r="D27" t="s">
        <v>416</v>
      </c>
    </row>
    <row r="28" spans="1:9">
      <c r="A28" t="s">
        <v>442</v>
      </c>
      <c r="D28" t="s">
        <v>416</v>
      </c>
      <c r="E28">
        <v>141402</v>
      </c>
      <c r="F28">
        <v>135715</v>
      </c>
      <c r="G28">
        <v>131804</v>
      </c>
      <c r="H28">
        <v>118775</v>
      </c>
      <c r="I28">
        <v>91826</v>
      </c>
    </row>
    <row r="29" spans="1:9">
      <c r="A29" t="s">
        <v>443</v>
      </c>
      <c r="D29" t="s">
        <v>416</v>
      </c>
      <c r="E29">
        <v>141402</v>
      </c>
      <c r="F29">
        <v>135715</v>
      </c>
      <c r="G29">
        <v>131804</v>
      </c>
      <c r="H29">
        <v>118775</v>
      </c>
      <c r="I29">
        <v>96922</v>
      </c>
    </row>
    <row r="30" spans="1:9">
      <c r="A30" t="s">
        <v>445</v>
      </c>
      <c r="D30" t="s">
        <v>416</v>
      </c>
    </row>
    <row r="31" spans="1:9">
      <c r="A31" t="s">
        <v>446</v>
      </c>
      <c r="D31" t="s">
        <v>416</v>
      </c>
    </row>
    <row r="32" spans="1:9">
      <c r="A32" t="s">
        <v>428</v>
      </c>
      <c r="B32" t="s">
        <v>37</v>
      </c>
      <c r="C32" t="s">
        <v>37</v>
      </c>
      <c r="D32" t="s">
        <v>416</v>
      </c>
      <c r="E32">
        <v>12807</v>
      </c>
      <c r="F32">
        <v>6460</v>
      </c>
      <c r="G32">
        <v>4567</v>
      </c>
      <c r="H32">
        <v>3563</v>
      </c>
      <c r="I32">
        <v>7422</v>
      </c>
    </row>
    <row r="33" spans="1:9">
      <c r="A33" t="s">
        <v>429</v>
      </c>
      <c r="B33" t="s">
        <v>447</v>
      </c>
      <c r="C33" t="s">
        <v>35</v>
      </c>
      <c r="D33" t="s">
        <v>416</v>
      </c>
      <c r="E33">
        <v>-2795</v>
      </c>
      <c r="F33">
        <v>-1289</v>
      </c>
      <c r="G33">
        <v>1091</v>
      </c>
      <c r="H33">
        <v>1082</v>
      </c>
      <c r="I33">
        <v>701</v>
      </c>
    </row>
    <row r="34" spans="1:9">
      <c r="A34" t="s">
        <v>430</v>
      </c>
      <c r="B34" t="s">
        <v>36</v>
      </c>
      <c r="C34" t="s">
        <v>36</v>
      </c>
      <c r="D34" t="s">
        <v>416</v>
      </c>
      <c r="E34">
        <v>8990</v>
      </c>
      <c r="F34">
        <v>7314</v>
      </c>
      <c r="G34">
        <v>7605</v>
      </c>
      <c r="H34">
        <v>7041</v>
      </c>
      <c r="I34">
        <v>3510</v>
      </c>
    </row>
    <row r="35" spans="1:9">
      <c r="D35" t="s">
        <v>416</v>
      </c>
      <c r="G35">
        <v>31</v>
      </c>
    </row>
    <row r="36" spans="1:9">
      <c r="D36" t="s">
        <v>416</v>
      </c>
      <c r="E36">
        <v>2018</v>
      </c>
      <c r="F36">
        <v>2017</v>
      </c>
      <c r="G36">
        <v>2016</v>
      </c>
      <c r="H36">
        <v>2015</v>
      </c>
      <c r="I36">
        <v>2014</v>
      </c>
    </row>
    <row r="37" spans="1:9">
      <c r="D37" t="s">
        <v>416</v>
      </c>
    </row>
    <row r="38" spans="1:9">
      <c r="A38" t="s">
        <v>448</v>
      </c>
      <c r="D38" t="s">
        <v>416</v>
      </c>
      <c r="E38">
        <v>97834</v>
      </c>
      <c r="F38">
        <v>63764</v>
      </c>
      <c r="G38">
        <v>102102</v>
      </c>
      <c r="H38">
        <v>180542</v>
      </c>
      <c r="I38">
        <v>70912</v>
      </c>
    </row>
    <row r="39" spans="1:9">
      <c r="A39" t="s">
        <v>391</v>
      </c>
      <c r="D39" t="s">
        <v>416</v>
      </c>
      <c r="E39">
        <v>314433</v>
      </c>
      <c r="F39">
        <v>299298</v>
      </c>
      <c r="G39">
        <v>339504</v>
      </c>
      <c r="H39">
        <v>402986</v>
      </c>
      <c r="I39">
        <v>251663</v>
      </c>
    </row>
    <row r="40" spans="1:9">
      <c r="A40" t="s">
        <v>449</v>
      </c>
      <c r="D40" t="s">
        <v>416</v>
      </c>
      <c r="E40">
        <v>7191</v>
      </c>
      <c r="F40">
        <v>12534</v>
      </c>
      <c r="G40">
        <v>22350</v>
      </c>
      <c r="H40">
        <v>25932</v>
      </c>
      <c r="I40">
        <v>3936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defaultRowHeight="12.75"/>
  <cols>
    <col min="1" max="4" width="25.7109375" customWidth="1"/>
  </cols>
  <sheetData>
    <row r="1" spans="1:7">
      <c r="A1" t="s">
        <v>450</v>
      </c>
    </row>
    <row r="3" spans="1:7">
      <c r="A3" t="s">
        <v>451</v>
      </c>
    </row>
    <row r="5" spans="1:7">
      <c r="E5">
        <v>2018</v>
      </c>
      <c r="F5">
        <v>2017</v>
      </c>
      <c r="G5">
        <v>2016</v>
      </c>
    </row>
    <row r="6" spans="1:7">
      <c r="A6" t="s">
        <v>452</v>
      </c>
      <c r="B6" t="s">
        <v>231</v>
      </c>
      <c r="C6" t="s">
        <v>231</v>
      </c>
      <c r="D6" t="s">
        <v>453</v>
      </c>
    </row>
    <row r="7" spans="1:7">
      <c r="A7" t="s">
        <v>454</v>
      </c>
      <c r="B7" t="s">
        <v>232</v>
      </c>
      <c r="C7" t="s">
        <v>232</v>
      </c>
      <c r="D7" t="s">
        <v>453</v>
      </c>
      <c r="E7">
        <v>-13199</v>
      </c>
      <c r="F7">
        <v>-97570</v>
      </c>
      <c r="G7">
        <v>-87440</v>
      </c>
    </row>
    <row r="8" spans="1:7">
      <c r="A8" t="s">
        <v>455</v>
      </c>
      <c r="D8" t="s">
        <v>453</v>
      </c>
    </row>
    <row r="9" spans="1:7">
      <c r="A9" t="s">
        <v>42</v>
      </c>
      <c r="B9" t="s">
        <v>236</v>
      </c>
      <c r="C9" t="s">
        <v>236</v>
      </c>
      <c r="D9" t="s">
        <v>453</v>
      </c>
      <c r="E9">
        <v>3855</v>
      </c>
      <c r="F9">
        <v>3195</v>
      </c>
      <c r="G9">
        <v>2947</v>
      </c>
    </row>
    <row r="10" spans="1:7">
      <c r="A10" t="s">
        <v>456</v>
      </c>
      <c r="B10" t="s">
        <v>240</v>
      </c>
      <c r="C10" t="s">
        <v>240</v>
      </c>
      <c r="D10" t="s">
        <v>453</v>
      </c>
    </row>
    <row r="11" spans="1:7">
      <c r="A11" t="s">
        <v>457</v>
      </c>
      <c r="D11" t="s">
        <v>453</v>
      </c>
      <c r="E11">
        <v>9119</v>
      </c>
      <c r="F11">
        <v>10331</v>
      </c>
      <c r="G11">
        <v>14792</v>
      </c>
    </row>
    <row r="12" spans="1:7">
      <c r="A12" t="s">
        <v>458</v>
      </c>
      <c r="B12" t="s">
        <v>241</v>
      </c>
      <c r="C12" t="s">
        <v>241</v>
      </c>
      <c r="D12" t="s">
        <v>453</v>
      </c>
      <c r="G12">
        <v>1900</v>
      </c>
    </row>
    <row r="13" spans="1:7">
      <c r="A13" t="s">
        <v>459</v>
      </c>
      <c r="B13" t="s">
        <v>276</v>
      </c>
      <c r="C13" t="s">
        <v>276</v>
      </c>
      <c r="D13" t="s">
        <v>453</v>
      </c>
      <c r="E13">
        <v>1095</v>
      </c>
      <c r="F13">
        <v>-1577</v>
      </c>
      <c r="G13">
        <v>879</v>
      </c>
    </row>
    <row r="14" spans="1:7">
      <c r="A14" t="s">
        <v>460</v>
      </c>
      <c r="B14" t="s">
        <v>248</v>
      </c>
      <c r="C14" t="s">
        <v>248</v>
      </c>
      <c r="D14" t="s">
        <v>453</v>
      </c>
      <c r="E14">
        <v>24592</v>
      </c>
      <c r="F14">
        <v>15063</v>
      </c>
      <c r="G14">
        <v>13263</v>
      </c>
    </row>
    <row r="15" spans="1:7">
      <c r="A15" t="s">
        <v>461</v>
      </c>
      <c r="D15" t="s">
        <v>453</v>
      </c>
      <c r="E15">
        <v>1046</v>
      </c>
      <c r="F15">
        <v>631</v>
      </c>
      <c r="G15">
        <v>-55</v>
      </c>
    </row>
    <row r="16" spans="1:7">
      <c r="A16" t="s">
        <v>462</v>
      </c>
      <c r="B16" t="s">
        <v>261</v>
      </c>
      <c r="C16" t="s">
        <v>261</v>
      </c>
      <c r="D16" t="s">
        <v>453</v>
      </c>
      <c r="G16">
        <v>2600</v>
      </c>
    </row>
    <row r="17" spans="1:7">
      <c r="A17" t="s">
        <v>463</v>
      </c>
      <c r="B17" t="s">
        <v>232</v>
      </c>
      <c r="C17" t="s">
        <v>232</v>
      </c>
      <c r="D17" t="s">
        <v>453</v>
      </c>
      <c r="F17">
        <v>6468</v>
      </c>
    </row>
    <row r="18" spans="1:7">
      <c r="A18" t="s">
        <v>464</v>
      </c>
      <c r="D18" t="s">
        <v>453</v>
      </c>
    </row>
    <row r="19" spans="1:7">
      <c r="A19" t="s">
        <v>465</v>
      </c>
      <c r="D19" t="s">
        <v>453</v>
      </c>
    </row>
    <row r="20" spans="1:7">
      <c r="A20" t="s">
        <v>466</v>
      </c>
      <c r="D20" t="s">
        <v>453</v>
      </c>
      <c r="E20">
        <v>711</v>
      </c>
      <c r="F20">
        <v>27323</v>
      </c>
      <c r="G20">
        <v>30107</v>
      </c>
    </row>
    <row r="21" spans="1:7">
      <c r="A21" t="s">
        <v>467</v>
      </c>
      <c r="B21" t="s">
        <v>251</v>
      </c>
      <c r="C21" t="s">
        <v>251</v>
      </c>
      <c r="D21" t="s">
        <v>453</v>
      </c>
    </row>
    <row r="22" spans="1:7">
      <c r="A22" t="s">
        <v>468</v>
      </c>
      <c r="B22" t="s">
        <v>265</v>
      </c>
      <c r="C22" t="s">
        <v>265</v>
      </c>
      <c r="D22" t="s">
        <v>453</v>
      </c>
      <c r="E22">
        <v>7028</v>
      </c>
      <c r="F22">
        <v>-13061</v>
      </c>
      <c r="G22">
        <v>402</v>
      </c>
    </row>
    <row r="23" spans="1:7">
      <c r="A23" t="s">
        <v>378</v>
      </c>
      <c r="D23" t="s">
        <v>453</v>
      </c>
      <c r="E23">
        <v>-947</v>
      </c>
      <c r="F23">
        <v>-18868</v>
      </c>
      <c r="G23">
        <v>-16675</v>
      </c>
    </row>
    <row r="24" spans="1:7">
      <c r="A24" t="s">
        <v>379</v>
      </c>
      <c r="D24" t="s">
        <v>453</v>
      </c>
      <c r="E24">
        <v>-835</v>
      </c>
      <c r="F24">
        <v>-1088</v>
      </c>
      <c r="G24">
        <v>-608</v>
      </c>
    </row>
    <row r="25" spans="1:7">
      <c r="A25" t="s">
        <v>380</v>
      </c>
      <c r="D25" t="s">
        <v>453</v>
      </c>
      <c r="E25">
        <v>-5416</v>
      </c>
      <c r="F25">
        <v>-8876</v>
      </c>
      <c r="G25">
        <v>-3896</v>
      </c>
    </row>
    <row r="26" spans="1:7">
      <c r="A26" t="s">
        <v>382</v>
      </c>
      <c r="B26" t="s">
        <v>264</v>
      </c>
      <c r="C26" t="s">
        <v>264</v>
      </c>
      <c r="D26" t="s">
        <v>453</v>
      </c>
      <c r="E26">
        <v>1345</v>
      </c>
      <c r="F26">
        <v>-4151</v>
      </c>
      <c r="G26">
        <v>2168</v>
      </c>
    </row>
    <row r="27" spans="1:7">
      <c r="A27" t="s">
        <v>469</v>
      </c>
      <c r="B27" t="s">
        <v>273</v>
      </c>
      <c r="C27" t="s">
        <v>273</v>
      </c>
      <c r="D27" t="s">
        <v>453</v>
      </c>
      <c r="E27">
        <v>-10244</v>
      </c>
      <c r="F27">
        <v>4735</v>
      </c>
      <c r="G27">
        <v>3200</v>
      </c>
    </row>
    <row r="28" spans="1:7">
      <c r="A28" t="s">
        <v>396</v>
      </c>
      <c r="D28" t="s">
        <v>453</v>
      </c>
      <c r="E28">
        <v>-2707</v>
      </c>
      <c r="F28">
        <v>8094</v>
      </c>
      <c r="G28">
        <v>4577</v>
      </c>
    </row>
    <row r="29" spans="1:7">
      <c r="A29" t="s">
        <v>470</v>
      </c>
      <c r="D29" t="s">
        <v>453</v>
      </c>
      <c r="E29">
        <v>-947</v>
      </c>
      <c r="F29">
        <v>4125</v>
      </c>
      <c r="G29">
        <v>55</v>
      </c>
    </row>
    <row r="30" spans="1:7">
      <c r="A30" t="s">
        <v>400</v>
      </c>
      <c r="B30" t="s">
        <v>269</v>
      </c>
      <c r="C30" t="s">
        <v>269</v>
      </c>
      <c r="D30" t="s">
        <v>453</v>
      </c>
      <c r="E30">
        <v>17947</v>
      </c>
      <c r="F30">
        <v>32539</v>
      </c>
      <c r="G30">
        <v>12251</v>
      </c>
    </row>
    <row r="31" spans="1:7">
      <c r="A31" t="s">
        <v>399</v>
      </c>
      <c r="D31" t="s">
        <v>453</v>
      </c>
      <c r="E31">
        <v>-465</v>
      </c>
      <c r="F31">
        <v>488</v>
      </c>
      <c r="G31">
        <v>-70</v>
      </c>
    </row>
    <row r="32" spans="1:7">
      <c r="A32" t="s">
        <v>404</v>
      </c>
      <c r="B32" t="s">
        <v>277</v>
      </c>
      <c r="C32" t="s">
        <v>277</v>
      </c>
      <c r="D32" t="s">
        <v>453</v>
      </c>
      <c r="E32">
        <v>308</v>
      </c>
      <c r="F32">
        <v>3963</v>
      </c>
      <c r="G32">
        <v>-181</v>
      </c>
    </row>
    <row r="33" spans="1:7">
      <c r="A33" t="s">
        <v>471</v>
      </c>
      <c r="B33" t="s">
        <v>285</v>
      </c>
      <c r="C33" t="s">
        <v>285</v>
      </c>
      <c r="D33" t="s">
        <v>453</v>
      </c>
      <c r="E33">
        <v>32286</v>
      </c>
      <c r="F33">
        <v>-28236</v>
      </c>
      <c r="G33">
        <v>-19784</v>
      </c>
    </row>
    <row r="34" spans="1:7">
      <c r="A34" t="s">
        <v>472</v>
      </c>
      <c r="B34" t="s">
        <v>286</v>
      </c>
      <c r="C34" t="s">
        <v>286</v>
      </c>
      <c r="D34" t="s">
        <v>473</v>
      </c>
    </row>
    <row r="35" spans="1:7">
      <c r="A35" t="s">
        <v>474</v>
      </c>
      <c r="B35" t="s">
        <v>287</v>
      </c>
      <c r="C35" t="s">
        <v>287</v>
      </c>
      <c r="D35" t="s">
        <v>473</v>
      </c>
      <c r="E35">
        <v>-3362</v>
      </c>
      <c r="F35">
        <v>-11344</v>
      </c>
      <c r="G35">
        <v>-3070</v>
      </c>
    </row>
    <row r="36" spans="1:7">
      <c r="A36" t="s">
        <v>475</v>
      </c>
      <c r="D36" t="s">
        <v>453</v>
      </c>
      <c r="E36">
        <v>2726</v>
      </c>
    </row>
    <row r="37" spans="1:7">
      <c r="A37" t="s">
        <v>476</v>
      </c>
      <c r="B37" t="s">
        <v>287</v>
      </c>
      <c r="C37" t="s">
        <v>287</v>
      </c>
      <c r="D37" t="s">
        <v>453</v>
      </c>
      <c r="F37">
        <v>-1659</v>
      </c>
      <c r="G37">
        <v>-36660</v>
      </c>
    </row>
    <row r="38" spans="1:7">
      <c r="A38" t="s">
        <v>477</v>
      </c>
      <c r="D38" t="s">
        <v>453</v>
      </c>
      <c r="G38">
        <v>-9500</v>
      </c>
    </row>
    <row r="39" spans="1:7">
      <c r="A39" t="s">
        <v>478</v>
      </c>
      <c r="B39" t="s">
        <v>289</v>
      </c>
      <c r="C39" t="s">
        <v>289</v>
      </c>
      <c r="D39" t="s">
        <v>473</v>
      </c>
    </row>
    <row r="40" spans="1:7">
      <c r="A40" t="s">
        <v>479</v>
      </c>
      <c r="D40" t="s">
        <v>473</v>
      </c>
      <c r="G40">
        <v>-2500</v>
      </c>
    </row>
    <row r="41" spans="1:7">
      <c r="A41" t="s">
        <v>480</v>
      </c>
      <c r="B41" t="s">
        <v>286</v>
      </c>
      <c r="C41" t="s">
        <v>286</v>
      </c>
      <c r="D41" t="s">
        <v>473</v>
      </c>
      <c r="F41">
        <v>-1410</v>
      </c>
    </row>
    <row r="42" spans="1:7">
      <c r="A42" t="s">
        <v>481</v>
      </c>
      <c r="B42" t="s">
        <v>296</v>
      </c>
      <c r="C42" t="s">
        <v>296</v>
      </c>
      <c r="D42" t="s">
        <v>473</v>
      </c>
      <c r="E42">
        <v>-636</v>
      </c>
      <c r="F42">
        <v>-14413</v>
      </c>
      <c r="G42">
        <v>-51730</v>
      </c>
    </row>
    <row r="43" spans="1:7">
      <c r="A43" t="s">
        <v>482</v>
      </c>
      <c r="B43" t="s">
        <v>297</v>
      </c>
      <c r="C43" t="s">
        <v>297</v>
      </c>
      <c r="D43" t="s">
        <v>483</v>
      </c>
    </row>
    <row r="44" spans="1:7">
      <c r="A44" t="s">
        <v>484</v>
      </c>
      <c r="D44" t="s">
        <v>483</v>
      </c>
      <c r="G44">
        <v>-1885</v>
      </c>
    </row>
    <row r="45" spans="1:7">
      <c r="A45" t="s">
        <v>485</v>
      </c>
      <c r="B45" t="s">
        <v>298</v>
      </c>
      <c r="C45" t="s">
        <v>298</v>
      </c>
      <c r="D45" t="s">
        <v>483</v>
      </c>
      <c r="E45">
        <v>9278</v>
      </c>
      <c r="F45">
        <v>4131</v>
      </c>
      <c r="G45">
        <v>2172</v>
      </c>
    </row>
    <row r="46" spans="1:7">
      <c r="A46" t="s">
        <v>486</v>
      </c>
      <c r="B46" t="s">
        <v>487</v>
      </c>
      <c r="C46" t="s">
        <v>487</v>
      </c>
      <c r="D46" t="s">
        <v>483</v>
      </c>
      <c r="E46">
        <v>-7097</v>
      </c>
      <c r="F46">
        <v>-3368</v>
      </c>
      <c r="G46">
        <v>-2405</v>
      </c>
    </row>
    <row r="47" spans="1:7">
      <c r="A47" t="s">
        <v>488</v>
      </c>
      <c r="B47" t="s">
        <v>489</v>
      </c>
      <c r="C47" t="s">
        <v>307</v>
      </c>
      <c r="D47" t="s">
        <v>483</v>
      </c>
      <c r="G47">
        <v>-4667</v>
      </c>
    </row>
    <row r="48" spans="1:7">
      <c r="A48" t="s">
        <v>490</v>
      </c>
      <c r="B48" t="s">
        <v>298</v>
      </c>
      <c r="C48" t="s">
        <v>298</v>
      </c>
      <c r="D48" t="s">
        <v>483</v>
      </c>
      <c r="F48">
        <v>3000</v>
      </c>
    </row>
    <row r="49" spans="1:7">
      <c r="A49" t="s">
        <v>491</v>
      </c>
      <c r="B49" t="s">
        <v>311</v>
      </c>
      <c r="C49" t="s">
        <v>311</v>
      </c>
      <c r="D49" t="s">
        <v>483</v>
      </c>
      <c r="E49">
        <v>2181</v>
      </c>
      <c r="F49">
        <v>3763</v>
      </c>
      <c r="G49">
        <v>-6785</v>
      </c>
    </row>
    <row r="50" spans="1:7">
      <c r="A50" t="s">
        <v>492</v>
      </c>
      <c r="B50" t="s">
        <v>313</v>
      </c>
      <c r="C50" t="s">
        <v>313</v>
      </c>
      <c r="D50" t="s">
        <v>483</v>
      </c>
      <c r="E50">
        <v>-253</v>
      </c>
      <c r="F50">
        <v>-162</v>
      </c>
      <c r="G50">
        <v>-327</v>
      </c>
    </row>
    <row r="51" spans="1:7">
      <c r="A51" t="s">
        <v>493</v>
      </c>
      <c r="B51" t="s">
        <v>494</v>
      </c>
      <c r="C51" t="s">
        <v>312</v>
      </c>
      <c r="D51" t="s">
        <v>483</v>
      </c>
      <c r="E51">
        <v>33578</v>
      </c>
      <c r="F51">
        <v>-39048</v>
      </c>
      <c r="G51">
        <v>-78626</v>
      </c>
    </row>
    <row r="52" spans="1:7">
      <c r="A52" t="s">
        <v>495</v>
      </c>
      <c r="B52" t="s">
        <v>496</v>
      </c>
      <c r="C52" t="s">
        <v>315</v>
      </c>
      <c r="D52" t="s">
        <v>483</v>
      </c>
      <c r="E52">
        <v>64366</v>
      </c>
      <c r="F52">
        <v>103414</v>
      </c>
      <c r="G52">
        <v>182040</v>
      </c>
    </row>
    <row r="53" spans="1:7">
      <c r="A53" t="s">
        <v>497</v>
      </c>
      <c r="B53" t="s">
        <v>316</v>
      </c>
      <c r="C53" t="s">
        <v>316</v>
      </c>
      <c r="D53" t="s">
        <v>483</v>
      </c>
      <c r="E53">
        <v>97944</v>
      </c>
      <c r="F53">
        <v>64366</v>
      </c>
      <c r="G53">
        <v>103414</v>
      </c>
    </row>
    <row r="54" spans="1:7">
      <c r="A54" t="s">
        <v>498</v>
      </c>
      <c r="D54" t="s">
        <v>483</v>
      </c>
    </row>
    <row r="55" spans="1:7">
      <c r="A55" t="s">
        <v>499</v>
      </c>
      <c r="B55" t="s">
        <v>287</v>
      </c>
      <c r="C55" t="s">
        <v>287</v>
      </c>
      <c r="D55" t="s">
        <v>473</v>
      </c>
      <c r="E55">
        <v>1101</v>
      </c>
      <c r="F55">
        <v>1350</v>
      </c>
      <c r="G55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D70F4F-D662-43E2-869A-C025DD6350E2}"/>
</file>

<file path=customXml/itemProps2.xml><?xml version="1.0" encoding="utf-8"?>
<ds:datastoreItem xmlns:ds="http://schemas.openxmlformats.org/officeDocument/2006/customXml" ds:itemID="{701140F4-2C8C-4F29-88AA-42437D630C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3A5628-13E9-4EDE-A773-62BF28798DF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2021-11-12T04:17:26Z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