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166" i="1"/>
  <c r="F166" i="1"/>
  <c r="G92" i="1"/>
  <c r="G98" i="1" s="1"/>
  <c r="G100" i="1" s="1"/>
  <c r="G128" i="1" s="1"/>
  <c r="G7" i="1" s="1"/>
  <c r="F92" i="1"/>
  <c r="G25" i="1"/>
  <c r="G30" i="1" s="1"/>
  <c r="G369" i="1" s="1"/>
  <c r="F25" i="1"/>
  <c r="G24" i="1"/>
  <c r="F24" i="1"/>
  <c r="F30" i="1" s="1"/>
  <c r="F369" i="1" s="1"/>
  <c r="G433" i="1"/>
  <c r="F433" i="1"/>
  <c r="G432" i="1"/>
  <c r="F432" i="1"/>
  <c r="G418" i="1"/>
  <c r="F418" i="1"/>
  <c r="G417" i="1"/>
  <c r="F417" i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M377" i="1"/>
  <c r="O376" i="1"/>
  <c r="O375" i="1"/>
  <c r="N375" i="1"/>
  <c r="M375" i="1"/>
  <c r="L375" i="1"/>
  <c r="K375" i="1"/>
  <c r="J375" i="1"/>
  <c r="K373" i="1"/>
  <c r="O371" i="1"/>
  <c r="L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2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N373" i="1" s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L376" i="1" s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/>
  <c r="G366" i="1" s="1"/>
  <c r="F161" i="1"/>
  <c r="F8" i="1" s="1"/>
  <c r="F12" i="1" s="1"/>
  <c r="G364" i="1"/>
  <c r="F364" i="1"/>
  <c r="G383" i="1"/>
  <c r="G382" i="1"/>
  <c r="G376" i="1"/>
  <c r="G326" i="1"/>
  <c r="F353" i="1"/>
  <c r="F355" i="1" s="1"/>
  <c r="F357" i="1" s="1"/>
  <c r="F385" i="1"/>
  <c r="F384" i="1"/>
  <c r="F13" i="1"/>
  <c r="F377" i="1"/>
  <c r="J368" i="1"/>
  <c r="N370" i="1"/>
  <c r="J372" i="1"/>
  <c r="H373" i="1"/>
  <c r="F375" i="1"/>
  <c r="J377" i="1"/>
  <c r="H378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H365" i="1"/>
  <c r="L372" i="1"/>
  <c r="H375" i="1"/>
  <c r="J378" i="1"/>
  <c r="H381" i="1"/>
  <c r="J384" i="1"/>
  <c r="I365" i="1"/>
  <c r="M372" i="1"/>
  <c r="I375" i="1"/>
  <c r="K378" i="1"/>
  <c r="I381" i="1"/>
  <c r="K384" i="1"/>
  <c r="F363" i="1"/>
  <c r="N368" i="1"/>
  <c r="H376" i="1"/>
  <c r="N377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14" i="1" s="1"/>
  <c r="G44" i="1"/>
  <c r="I363" i="1"/>
  <c r="F14" i="1" l="1"/>
  <c r="F382" i="1"/>
  <c r="F383" i="1"/>
  <c r="F366" i="1"/>
  <c r="F376" i="1"/>
  <c r="F378" i="1"/>
  <c r="F370" i="1"/>
  <c r="F59" i="1"/>
  <c r="F67" i="1" s="1"/>
  <c r="F71" i="1" s="1"/>
  <c r="G353" i="1"/>
  <c r="G355" i="1" s="1"/>
  <c r="G357" i="1" s="1"/>
  <c r="G385" i="1"/>
  <c r="G378" i="1"/>
  <c r="G370" i="1"/>
  <c r="G59" i="1"/>
  <c r="G67" i="1" s="1"/>
  <c r="G71" i="1" s="1"/>
  <c r="F373" i="1" l="1"/>
  <c r="F83" i="1"/>
  <c r="F372" i="1"/>
  <c r="F6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<sst xmlns="http://schemas.openxmlformats.org/spreadsheetml/2006/main" count="985" uniqueCount="543">
  <si>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</si>
  <si>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</si>
  <si>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</si>
  <si>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</si>
  <si>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</si>
  <si>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</si>
  <si>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</si>
  <si>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</si>
  <si>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</si>
  <si>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</si>
  <si>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</si>
  <si>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</si>
  <si>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</si>
  <si>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</si>
  <si>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</si>
  <si>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</si>
  <si>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</si>
  <si>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</si>
  <si>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</si>
  <si>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</si>
  <si>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</si>
  <si>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</si>
  <si>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</si>
  <si>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</si>
  <si>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</si>
  <si>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</si>
  <si>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</si>
  <si>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</si>
  <si>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</si>
  <si>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</si>
  <si>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</si>
  <si>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</si>
  <si>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</si>
  <si>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</si>
  <si>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</si>
  <si>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</si>
  <si>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</si>
  <si>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</si>
  <si>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</si>
  <si>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</si>
  <si>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</si>
  <si>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</si>
  <si>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</si>
  <si>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</si>
  <si>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</si>
  <si>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</si>
  <si>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</si>
  <si>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</si>
  <si>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</si>
  <si>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</si>
  <si>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</si>
  <si>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</si>
  <si>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</si>
  <si>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</si>
  <si>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</si>
  <si>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</si>
  <si>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</si>
  <si>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</si>
  <si>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</si>
  <si>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</si>
  <si>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</si>
  <si>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</si>
  <si>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</si>
  <si>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</si>
  <si>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</si>
  <si>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</si>
  <si>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</si>
  <si>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</si>
  <si>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</si>
  <si>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</si>
  <si>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</si>
  <si>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</si>
  <si>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</si>
  <si>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</si>
  <si>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</si>
  <si>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</si>
  <si>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</si>
  <si>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</si>
  <si>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</si>
  <si>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</si>
  <si>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</si>
  <si>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</si>
  <si>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</si>
  <si>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</si>
  <si>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</si>
  <si>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</si>
  <si>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</si>
  <si>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</si>
  <si>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</si>
  <si>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</si>
  <si>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</si>
  <si>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</si>
  <si>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</si>
  <si>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</si>
  <si>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</si>
  <si>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</si>
  <si>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</si>
  <si>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</si>
  <si>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</si>
  <si>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</si>
  <si>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</si>
  <si>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</si>
  <si>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</si>
  <si>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</si>
  <si>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</si>
  <si>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</si>
  <si>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</si>
  <si>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</si>
  <si>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</si>
  <si>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</si>
  <si>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</si>
  <si>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</si>
  <si>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</si>
  <si>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</si>
  <si>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</si>
  <si>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</si>
  <si>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</si>
  <si>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</si>
  <si>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</si>
  <si>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</si>
  <si>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</si>
  <si>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</si>
  <si>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</si>
  <si>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</si>
  <si>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</si>
  <si>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</si>
  <si>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</si>
  <si>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</si>
  <si>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</si>
  <si>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</si>
  <si>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</si>
  <si>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</si>
  <si>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</si>
  <si>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</si>
  <si>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</si>
  <si>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</si>
  <si>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</si>
  <si>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</si>
  <si>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</si>
  <si>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</si>
  <si>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</si>
  <si>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</si>
  <si>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</si>
  <si>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</si>
  <si>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</si>
  <si>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</si>
  <si>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</si>
  <si>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</si>
  <si>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</si>
  <si>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</si>
  <si>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</si>
  <si>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</si>
  <si>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</si>
  <si>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</si>
  <si>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</si>
  <si>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</si>
  <si>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</si>
  <si>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</si>
  <si>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</si>
  <si>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</si>
  <si>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</si>
  <si>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</si>
  <si>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</si>
  <si>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</si>
  <si>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</si>
  <si>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</si>
  <si>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</si>
  <si>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</si>
  <si>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</si>
  <si>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</si>
  <si>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</si>
  <si>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</si>
  <si>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</si>
  <si>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</si>
  <si>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</si>
  <si>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</si>
  <si>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</si>
  <si>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</si>
  <si>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</si>
  <si>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</si>
  <si>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</si>
  <si>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</si>
  <si>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</si>
  <si>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</si>
  <si>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</si>
  <si>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</si>
  <si>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</si>
  <si>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</si>
  <si>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</si>
  <si>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</si>
  <si>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</si>
  <si>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</si>
  <si>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</si>
  <si>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</si>
  <si>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</si>
  <si>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</si>
  <si>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</si>
  <si>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</si>
  <si>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</si>
  <si>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</si>
  <si>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</si>
  <si>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</si>
  <si>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</si>
  <si>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</si>
  <si>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</si>
  <si>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</si>
  <si>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</si>
  <si>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</si>
  <si>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</si>
  <si>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</si>
  <si>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</si>
  <si>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</si>
  <si>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</si>
  <si>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</si>
  <si>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</si>
  <si>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</si>
  <si>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</si>
  <si>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</si>
  <si>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</si>
  <si>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</si>
  <si>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</si>
  <si>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</si>
  <si>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</si>
  <si>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</si>
  <si>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</si>
  <si>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</si>
  <si>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</si>
  <si>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</si>
  <si>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</si>
  <si>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</si>
  <si>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</si>
  <si>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</si>
  <si>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</si>
  <si>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</si>
  <si>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</si>
  <si>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</si>
  <si>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</si>
  <si>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</si>
  <si>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</si>
  <si>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</si>
  <si>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</si>
  <si>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</si>
  <si>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</si>
  <si>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</si>
  <si>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</si>
  <si>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</si>
  <si>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</si>
  <si>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</si>
  <si>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</si>
  <si>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</si>
  <si>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</si>
  <si>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</si>
  <si>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</si>
  <si>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</si>
  <si>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</si>
  <si>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</si>
  <si>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</si>
  <si>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</si>
  <si>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</si>
  <si>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</si>
  <si>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</si>
  <si>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</si>
  <si>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</si>
  <si>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</si>
  <si>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</si>
  <si>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</si>
  <si>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</si>
  <si>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</si>
  <si>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</si>
  <si>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</si>
  <si>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</si>
  <si>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</si>
  <si>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</si>
  <si>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</si>
  <si>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</si>
  <si>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</si>
  <si>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</si>
  <si>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</si>
  <si>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</si>
  <si>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</si>
  <si>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</si>
  <si>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</si>
  <si>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</si>
  <si>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</si>
  <si>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</si>
  <si>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</si>
  <si>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</si>
  <si>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</si>
  <si>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</si>
  <si>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</si>
  <si>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</si>
  <si>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</si>
  <si>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</si>
  <si>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</si>
  <si>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</si>
  <si>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</si>
  <si>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</si>
  <si>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</si>
  <si>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</si>
  <si>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</si>
  <si>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</si>
  <si>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</si>
  <si>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</si>
  <si>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</si>
  <si>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</si>
  <si>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</si>
  <si>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</si>
  <si>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</si>
  <si>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</si>
  <si>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</si>
  <si>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</si>
  <si>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</si>
  <si>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</si>
  <si>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</si>
  <si>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</si>
  <si>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</si>
  <si>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</si>
  <si>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</si>
  <si>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</si>
  <si>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</si>
  <si>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</si>
  <si>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</si>
  <si>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</si>
  <si>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</si>
  <si>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</si>
  <si>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</si>
  <si>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</si>
  <si>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</si>
  <si>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</si>
  <si>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</si>
  <si>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</si>
  <si>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</si>
  <si>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</si>
  <si>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</si>
  <si>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</si>
  <si>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</si>
  <si>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</si>
  <si>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</si>
  <si>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</si>
  <si>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</si>
  <si>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</si>
  <si>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</si>
  <si>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</si>
  <si>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</si>
  <si>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</si>
  <si>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</si>
  <si>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</si>
  <si>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</si>
  <si>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</si>
  <si>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</si>
  <si>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</si>
  <si>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</si>
  <si>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</si>
  <si>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</si>
  <si>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</si>
  <si>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</si>
  <si>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</si>
  <si>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</si>
  <si>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</si>
  <si>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</si>
  <si>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</si>
  <si>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</si>
  <si>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</si>
  <si>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</si>
  <si>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</si>
  <si>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</si>
  <si>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</si>
  <si>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</si>
  <si>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</si>
  <si>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</si>
  <si>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</si>
  <si>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</si>
  <si>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</si>
  <si>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</si>
  <si>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Gogo Inc. and Subsidiaries</t>
  </si>
  <si>
    <t>Consolidated Balance Sheets</t>
  </si>
  <si>
    <t>(in thousands, except share and per share data)</t>
  </si>
  <si>
    <t>Assets</t>
  </si>
  <si>
    <t>Current assets:</t>
  </si>
  <si>
    <t>Cash and cash equivalents</t>
  </si>
  <si>
    <t>Short-term investments</t>
  </si>
  <si>
    <t>Total cash, cash equivalents and short-term investments</t>
  </si>
  <si>
    <t>Accounts receivable, net of allowances of $500 and $587, respectively</t>
  </si>
  <si>
    <t>Inventories</t>
  </si>
  <si>
    <t>Prepaid expenses and other current assets</t>
  </si>
  <si>
    <t>Total current assets</t>
  </si>
  <si>
    <t>Non-current assets:</t>
  </si>
  <si>
    <t>Property and equipment, net</t>
  </si>
  <si>
    <t>Property and Equipment</t>
  </si>
  <si>
    <t>Goodwill and intangible assets, net</t>
  </si>
  <si>
    <t>Other Intangibles</t>
  </si>
  <si>
    <t>Other non-current assets</t>
  </si>
  <si>
    <t>Total non-current assets</t>
  </si>
  <si>
    <t>Total assets</t>
  </si>
  <si>
    <t>Liabilities and stockholders deficit</t>
  </si>
  <si>
    <t>Current liabilities:</t>
  </si>
  <si>
    <t>Accounts payable</t>
  </si>
  <si>
    <t>Accrued liabilities</t>
  </si>
  <si>
    <t>Deferred revenue</t>
  </si>
  <si>
    <t>Accrued Revenue</t>
  </si>
  <si>
    <t>Deferred airborne lease incentives</t>
  </si>
  <si>
    <t>Current portion capital leases</t>
  </si>
  <si>
    <t>Total current liabilities</t>
  </si>
  <si>
    <t>Non-current liabilities:</t>
  </si>
  <si>
    <t>Long-term debt</t>
  </si>
  <si>
    <t>Other non-current liabilities</t>
  </si>
  <si>
    <t>Total non-current liabilities</t>
  </si>
  <si>
    <t>Total liabilities</t>
  </si>
  <si>
    <t>Commitments and contingencies (Note 15)</t>
  </si>
  <si>
    <t>Stockholders deficit</t>
  </si>
  <si>
    <t>Common stock, par value $0.0001 per share; 500,000,000 shares authorized at</t>
  </si>
  <si>
    <t>December 31, 2018 and 2017; 87,678,812 and 87,062,578 shares issued at</t>
  </si>
  <si>
    <t>December 31, 2018 and 2017, respectively; and 87,560,694 and 86,843,928 shares outstanding at December 31, 2018 and 2017, respectively</t>
  </si>
  <si>
    <t>Additional paid-in capital</t>
  </si>
  <si>
    <t>Accumulated other comprehensive loss</t>
  </si>
  <si>
    <t>Accumulated deficit</t>
  </si>
  <si>
    <t>Total stockholders deficit</t>
  </si>
  <si>
    <t>Revenue</t>
  </si>
  <si>
    <t>Total Other Comprehensive Loss</t>
  </si>
  <si>
    <t>Total Other Comprehensive Income</t>
  </si>
  <si>
    <t>Revenue:</t>
  </si>
  <si>
    <t>Service revenue</t>
  </si>
  <si>
    <t>Equipment revenue</t>
  </si>
  <si>
    <t>Total revenue</t>
  </si>
  <si>
    <t>Total Cost of Revenue</t>
  </si>
  <si>
    <t>Total Cost of Revenue TODO REMOVE</t>
  </si>
  <si>
    <t>Operating expenses:</t>
  </si>
  <si>
    <t>Cost of service revenue (exclusive of items shown below)</t>
  </si>
  <si>
    <t>Cost of equipment revenue (exclusive of items shown below)</t>
  </si>
  <si>
    <t>Engineering, design and development</t>
  </si>
  <si>
    <t>Sales and marketing</t>
  </si>
  <si>
    <t>Selling and distribution expenses</t>
  </si>
  <si>
    <t>General and administrative</t>
  </si>
  <si>
    <t>Depreciation and amortization</t>
  </si>
  <si>
    <t>Total operating expenses</t>
  </si>
  <si>
    <t>Operating loss</t>
  </si>
  <si>
    <t>Operating Loss</t>
  </si>
  <si>
    <t>Other (income) expense:</t>
  </si>
  <si>
    <t>Interest income</t>
  </si>
  <si>
    <t>Interest expense</t>
  </si>
  <si>
    <t>Loss on extinguishment of debt</t>
  </si>
  <si>
    <t>Other Income - net</t>
  </si>
  <si>
    <t>Adjustment of deferred financing costs</t>
  </si>
  <si>
    <t>Other (income) expense</t>
  </si>
  <si>
    <t>Total other expense</t>
  </si>
  <si>
    <t>Other Expenses</t>
  </si>
  <si>
    <t>Loss before income taxes</t>
  </si>
  <si>
    <t>Profit before Zakat</t>
  </si>
  <si>
    <t>Income tax provision (benefit)</t>
  </si>
  <si>
    <t>Net loss</t>
  </si>
  <si>
    <t>Net loss attributable to common stock per sharebasic and diluted</t>
  </si>
  <si>
    <t>Operating activities:</t>
  </si>
  <si>
    <t>Operating Activities</t>
  </si>
  <si>
    <t>Adjustments to reconcile net loss to cash provided by (used in) operating activities:</t>
  </si>
  <si>
    <t>Loss on asset disposals, abandonments and write-downs</t>
  </si>
  <si>
    <t>Gain on transition to airline-directed model</t>
  </si>
  <si>
    <t>Deferred income taxes</t>
  </si>
  <si>
    <t>Stock-based compensation expense</t>
  </si>
  <si>
    <t>Amortization of deferred financing costs</t>
  </si>
  <si>
    <t>Accretion and amortization of debt discount and premium</t>
  </si>
  <si>
    <t>Changes in operating assets and liabilities:</t>
  </si>
  <si>
    <t>Accounts receivable</t>
  </si>
  <si>
    <t>Accrued interest</t>
  </si>
  <si>
    <t>Warranty reserves</t>
  </si>
  <si>
    <t>Other non-current assets and liabilities</t>
  </si>
  <si>
    <t>Net cash provided by (used in) operating activities</t>
  </si>
  <si>
    <t>Investing activities:</t>
  </si>
  <si>
    <t>Investing Activities</t>
  </si>
  <si>
    <t>Purchases of property and equipment</t>
  </si>
  <si>
    <t>Acquisition of intangible assetscapitalized software</t>
  </si>
  <si>
    <t>Purchases of short-term investments</t>
  </si>
  <si>
    <t>Redemptions of short-term investments</t>
  </si>
  <si>
    <t>Other, net</t>
  </si>
  <si>
    <t>Net cash provided by (used in) investing activities</t>
  </si>
  <si>
    <t>Financing activities:</t>
  </si>
  <si>
    <t>Financing Activities</t>
  </si>
  <si>
    <t>Proceeds from issuance of convertible notes</t>
  </si>
  <si>
    <t>Redemption of convertible notes</t>
  </si>
  <si>
    <t>Proceeds from issuance of senior secured notes</t>
  </si>
  <si>
    <t>Payments on amended and restated credit agreement</t>
  </si>
  <si>
    <t>Payment of debt issuance costs</t>
  </si>
  <si>
    <t>Finance Costs</t>
  </si>
  <si>
    <t>Payments on capital leases</t>
  </si>
  <si>
    <t>Stock-based compensation activity</t>
  </si>
  <si>
    <t>Net cash provided by financing activities</t>
  </si>
  <si>
    <t>Effect of exchange rate changes on cash</t>
  </si>
  <si>
    <t>Increase (decrease)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</si>
  <si>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</si>
  <si>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</si>
  <si>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</si>
  <si>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</si>
  <si>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Less: current restricted cash</t>
  </si>
  <si>
    <t>Less: non-current restricted cash</t>
  </si>
  <si>
    <t>Cash and cash equivalents at end of period</t>
  </si>
  <si>
    <t>Supplemental Cash Flow Information:</t>
  </si>
  <si>
    <t>Cash paid for interest</t>
  </si>
  <si>
    <t>Cash paid for taxes</t>
  </si>
  <si>
    <t>Non-cash Investing and Financing Activities:</t>
  </si>
  <si>
    <t>Purchases of property and equipment in current liabilities</t>
  </si>
  <si>
    <t>Purchases of property and equipment paid by commercial airlines</t>
  </si>
  <si>
    <t>Purchases of property and equipment under capital leases</t>
  </si>
  <si>
    <t>Acquisition of intangible assets in current liabilities</t>
  </si>
  <si>
    <t>Acquisition of intangible assets in non-current liabilities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</si>
  <si>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</si>
  <si>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</si>
  <si>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</si>
  <si>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</si>
  <si>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cost of goods sold</t>
  </si>
  <si>
    <t>Niyoshi Aithal</t>
  </si>
  <si>
    <t>research and development</t>
  </si>
  <si>
    <t>sales and marketing</t>
  </si>
  <si>
    <t>sales and distribution expenses</t>
  </si>
  <si>
    <t>property, plant and equipment</t>
  </si>
  <si>
    <t>leasehold improvements</t>
  </si>
  <si>
    <t>leased assets</t>
  </si>
  <si>
    <t>accumulated depreciation and amortisation</t>
  </si>
  <si>
    <t>other non-current assets</t>
  </si>
  <si>
    <t>changed value</t>
  </si>
  <si>
    <t>turnover</t>
  </si>
  <si>
    <t>service revenue</t>
  </si>
  <si>
    <t>equipment revenue</t>
  </si>
  <si>
    <t>cost of service revenue</t>
  </si>
  <si>
    <t>cost of equipment revenue</t>
  </si>
  <si>
    <t>changed sign</t>
  </si>
  <si>
    <t>deleted value</t>
  </si>
  <si>
    <t>added  value</t>
  </si>
  <si>
    <t>engineering, design and development</t>
  </si>
  <si>
    <t>added value</t>
  </si>
  <si>
    <t>interest income</t>
  </si>
  <si>
    <t>other (income) expense</t>
  </si>
  <si>
    <t>extinguishment of debt</t>
  </si>
  <si>
    <t>office equipment, furniture, fixtures and other</t>
  </si>
  <si>
    <t>airborne equipment</t>
  </si>
  <si>
    <t>network equipment</t>
  </si>
  <si>
    <t>accumulated depreciation</t>
  </si>
  <si>
    <t>cash and bank balance</t>
  </si>
  <si>
    <t>cash and cash equivalents</t>
  </si>
  <si>
    <t>accounts receivable, net of allowances of $500 and $587, respectively</t>
  </si>
  <si>
    <t>deferred airborne lease incentives</t>
  </si>
  <si>
    <t>current portion capital leases</t>
  </si>
  <si>
    <t>ordinary shares</t>
  </si>
  <si>
    <t>Common stock, par value $0.0001 per share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</si>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</sst>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11-4DCC-B045-DC52C93195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28-4114-9FFC-2B7F0D81BA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1D-4908-9AA2-AA90A7AC05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07D-43F6-A046-97CF448774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AF-41FE-9028-8FB54F9F5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15-4858-A8FE-01E71A5A24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A2D-A781-9262D3F62C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F5-4685-BE46-38E7B3665F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1C-46FB-80D3-77E2DE7429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E7-4633-A971-7EE6DB742D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F4-4960-B731-FC877D807E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E8-44A5-B3BB-363C1E6AA6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0F-4896-9EEB-0D5D31ADA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0A-4A50-A4BC-B551C6B8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87-4683-8E8F-578DD911B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285156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-162031</v>
      </c>
      <c r="G6" s="7">
        <f t="shared" ref="G6:O6" si="1">IF(G4=$BF$1,"",G71)</f>
        <v>-171995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679570</v>
      </c>
      <c r="G7" s="7">
        <f t="shared" ref="G7:O7" si="2">IF(G4=$BF$1,"",G128)</f>
        <v>810278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585526</v>
      </c>
      <c r="G8" s="7">
        <f t="shared" ref="G8:O8" si="3">IF(G4=$BF$1,"",G161)</f>
        <v>592897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299687</v>
      </c>
      <c r="G9" s="7">
        <f t="shared" ref="G9:O9" si="4">IF(G4=$BF$1,"",G189)</f>
        <v>316278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1234170</v>
      </c>
      <c r="G10" s="7">
        <f t="shared" ref="G10:O10" si="5">IF(G4=$BF$1,"",G210)</f>
        <v>1278461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-268761</v>
      </c>
      <c r="G11" s="7">
        <f t="shared" ref="G11:O11" si="6">IF(G4=$BF$1,"",G227)</f>
        <v>-191564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1265096</v>
      </c>
      <c r="G12" s="35">
        <f t="shared" ref="G12:O12" si="7">IF(G4=$BF$1,"",SUM(G7:G8))</f>
        <v>1403175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1265096</v>
      </c>
      <c r="G13" s="35">
        <f t="shared" ref="G13:O13" si="8">IF(G4=$BF$1,"",SUM(G9:G11))</f>
        <v>1403175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630147+263617</f>
        <v>893764</v>
      </c>
      <c r="G24">
        <f>617906+81184</f>
        <v>699090</v>
      </c>
      <c r="P24" s="50" t="s">
        <v>517</v>
      </c>
    </row>
    <row r="25" spans="5:16">
      <c r="E25" s="1" t="s">
        <v>27</v>
      </c>
      <c r="F25">
        <f>291642+222244</f>
        <v>513886</v>
      </c>
      <c r="G25">
        <f>268334+58554</f>
        <v>326888</v>
      </c>
      <c r="P25" s="50" t="s">
        <v>517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379878</v>
      </c>
      <c r="G30" s="7">
        <f>IF(G4=$BF$1,"",G24-G25+ABS(G26)-G27-G28-G29)</f>
        <v>372202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50" t="s">
        <v>524</v>
      </c>
    </row>
    <row r="32" spans="5:16">
      <c r="E32" s="1" t="s">
        <v>34</v>
      </c>
    </row>
    <row r="33" spans="5:16">
      <c r="E33" s="1" t="s">
        <v>35</v>
      </c>
      <c r="F33">
        <v>58823</v>
      </c>
      <c r="G33">
        <v>64017</v>
      </c>
      <c r="P33" s="50" t="s">
        <v>523</v>
      </c>
    </row>
    <row r="34" spans="5:16">
      <c r="E34" s="1" t="s">
        <v>36</v>
      </c>
      <c r="F34">
        <v>94269</v>
      </c>
      <c r="G34">
        <v>93671</v>
      </c>
    </row>
    <row r="35" spans="5:16">
      <c r="E35" s="1" t="s">
        <v>37</v>
      </c>
      <c r="F35" s="38">
        <v>120090</v>
      </c>
      <c r="G35" s="38">
        <v>133286</v>
      </c>
      <c r="P35" s="50" t="s">
        <v>525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133617</v>
      </c>
      <c r="G40">
        <v>145490</v>
      </c>
    </row>
    <row r="41" spans="5:16">
      <c r="E41" s="1" t="s">
        <v>43</v>
      </c>
    </row>
    <row r="42" spans="5:16">
      <c r="E42" s="1" t="s">
        <v>44</v>
      </c>
      <c r="F42"/>
      <c r="G42"/>
      <c r="P42" s="50" t="s">
        <v>524</v>
      </c>
    </row>
    <row r="43" spans="5:16">
      <c r="E43" s="6" t="s">
        <v>45</v>
      </c>
      <c r="F43" s="7">
        <f>F32+F33+F34+F35+F36+F37+F38+F39+F40+F41+F42</f>
        <v>406799</v>
      </c>
      <c r="G43" s="7">
        <f>G32+G33+G34+G35+G36+G37+G38+G39+G40+G41+G42</f>
        <v>436464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-26921</v>
      </c>
      <c r="G44" s="7">
        <f>IF(G4=$BF$1,"",G30+G31-G43)</f>
        <v>-64262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122809</v>
      </c>
      <c r="G49">
        <v>111944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4292</v>
      </c>
      <c r="G52">
        <v>2964</v>
      </c>
      <c r="P52" s="50" t="s">
        <v>523</v>
      </c>
    </row>
    <row r="53" spans="5:16">
      <c r="E53" s="1" t="s">
        <v>55</v>
      </c>
    </row>
    <row r="54" spans="5:16">
      <c r="E54" s="1" t="s">
        <v>56</v>
      </c>
      <c r="F54">
        <v>-233</v>
      </c>
      <c r="G54">
        <v>-750</v>
      </c>
      <c r="P54" s="50" t="s">
        <v>523</v>
      </c>
    </row>
    <row r="55" spans="5:16">
      <c r="E55" s="1" t="s">
        <v>57</v>
      </c>
      <c r="F55"/>
    </row>
    <row r="56" spans="5:16">
      <c r="E56" s="1" t="s">
        <v>58</v>
      </c>
      <c r="F56">
        <v>19653</v>
      </c>
      <c r="G56"/>
      <c r="P56" s="50" t="s">
        <v>527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-165324</v>
      </c>
      <c r="G59" s="7">
        <f>IF(G4=$BF$1,"",G44+G45+G46+G47+G48-G49-G50-G51+G52-G53+G54+G55-G56+G57+G58)</f>
        <v>-173992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>
        <v>-3293</v>
      </c>
      <c r="G60">
        <v>-1997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-162031</v>
      </c>
      <c r="G67" s="7">
        <f>IF(G4=$BF$1,"",SUM(G59,-G60,-ABS(G61),-G62,-G66))</f>
        <v>-171995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-162031</v>
      </c>
      <c r="G71" s="7">
        <f t="shared" ref="G71:O71" si="14">IF(G4=$BF$1,"",SUM(G67:G70))</f>
        <v>-171995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-162031</v>
      </c>
      <c r="G83" s="7">
        <f t="shared" ref="G83:O83" si="15">IF(G4=$BF$1,"",SUM(G71:G82))</f>
        <v>-171995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52320+642151+205463</f>
        <v>899934</v>
      </c>
      <c r="G92">
        <f>46445+765652+199304</f>
        <v>1011401</v>
      </c>
      <c r="P92" s="50" t="s">
        <v>517</v>
      </c>
    </row>
    <row r="93" spans="5:16">
      <c r="E93" s="1" t="s">
        <v>85</v>
      </c>
    </row>
    <row r="94" spans="5:16">
      <c r="E94" s="1" t="s">
        <v>86</v>
      </c>
      <c r="F94" s="38">
        <v>44838</v>
      </c>
      <c r="G94" s="38">
        <v>42522</v>
      </c>
      <c r="P94" s="50" t="s">
        <v>527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944772</v>
      </c>
      <c r="G98" s="7">
        <f>IF(G4=$BF$1,"",G89+G90+G91+G92+G93+G94+G95+G96)</f>
        <v>1053923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-432905</v>
      </c>
      <c r="G99" s="38">
        <v>-397885</v>
      </c>
      <c r="P99" s="50" t="s">
        <v>527</v>
      </c>
    </row>
    <row r="100" spans="5:16">
      <c r="E100" s="6" t="s">
        <v>90</v>
      </c>
      <c r="F100" s="7">
        <f>F98+F99</f>
        <v>511867</v>
      </c>
      <c r="G100" s="7">
        <f t="shared" ref="G100:O100" si="17">IF(G4=$BF$1,"",G98+G99)</f>
        <v>656038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  <c r="F102">
        <v>83491</v>
      </c>
      <c r="G102">
        <v>87133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83491</v>
      </c>
      <c r="G104" s="7">
        <f t="shared" ref="G104:O104" si="18">IF(G4=$BF$1,"",G101+G102+G103)</f>
        <v>87133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84212</v>
      </c>
      <c r="G125" s="38">
        <v>67107</v>
      </c>
      <c r="P125" s="50" t="s">
        <v>527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679570</v>
      </c>
      <c r="G128" s="7">
        <f t="shared" ref="G128:O128" si="19">IF(G4=$BF$1,"",G100+SUM(G104:G126))</f>
        <v>810278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184155</v>
      </c>
      <c r="G130">
        <v>196356</v>
      </c>
      <c r="P130" s="50" t="s">
        <v>517</v>
      </c>
    </row>
    <row r="131" spans="5:16">
      <c r="E131" s="1" t="s">
        <v>118</v>
      </c>
      <c r="F131">
        <v>39323</v>
      </c>
      <c r="G131">
        <v>212792</v>
      </c>
    </row>
    <row r="132" spans="5:16">
      <c r="E132" s="1" t="s">
        <v>119</v>
      </c>
    </row>
    <row r="133" spans="5:16">
      <c r="E133" s="1" t="s">
        <v>120</v>
      </c>
      <c r="F133"/>
      <c r="G133"/>
      <c r="P133" s="50" t="s">
        <v>524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223478</v>
      </c>
      <c r="G140" s="7">
        <f t="shared" ref="G140:O140" si="20">IF(G4=$BF$1,"",G130+G131+G132+G133+G134+G135+G136+G139)</f>
        <v>409148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193045</v>
      </c>
      <c r="G144">
        <v>45543</v>
      </c>
    </row>
    <row r="145" spans="5:16">
      <c r="E145" s="6" t="s">
        <v>127</v>
      </c>
      <c r="F145" s="7">
        <f>F141+F142+F143+F144</f>
        <v>193045</v>
      </c>
      <c r="G145" s="7">
        <f t="shared" ref="G145:O145" si="21">IF(G4=$BF$1,"",G141+G142+G143+G144)</f>
        <v>45543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34695</v>
      </c>
      <c r="G154">
        <v>20310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134308</v>
      </c>
      <c r="G157" s="38">
        <v>117896</v>
      </c>
      <c r="P157" s="50" t="s">
        <v>527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169003</v>
      </c>
      <c r="G160" s="7">
        <f>IF(G4=$BF$1,"",G146+G147+G148+G149+G150+G151+G152+G153+G154+G155+G156+G157+G158+G159)</f>
        <v>138206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585526</v>
      </c>
      <c r="G161" s="7">
        <f t="shared" ref="G161:O161" si="22">IF(G4=$BF$1,"",G140+G145+G160)</f>
        <v>592897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f>24145+652</f>
        <v>24797</v>
      </c>
      <c r="G166">
        <f>42096+1789</f>
        <v>43885</v>
      </c>
      <c r="P166" s="50" t="s">
        <v>517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212459</v>
      </c>
      <c r="G172">
        <v>201815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  <c r="F185">
        <v>38571</v>
      </c>
      <c r="G185">
        <v>43448</v>
      </c>
    </row>
    <row r="187" spans="5:16">
      <c r="E187" s="1" t="s">
        <v>163</v>
      </c>
      <c r="F187">
        <v>23860</v>
      </c>
      <c r="G187">
        <v>27130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299687</v>
      </c>
      <c r="G189" s="7">
        <f t="shared" ref="G189:O189" si="23">IF(G4=$BF$1,"",SUM(G163:G188))</f>
        <v>316278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1024893</v>
      </c>
      <c r="G193">
        <v>1000868</v>
      </c>
    </row>
    <row r="194" spans="5:16">
      <c r="E194" s="1" t="s">
        <v>169</v>
      </c>
    </row>
    <row r="195" spans="5:16">
      <c r="E195" s="1" t="s">
        <v>170</v>
      </c>
      <c r="F195" s="38">
        <v>129086</v>
      </c>
      <c r="G195" s="38">
        <v>142938</v>
      </c>
      <c r="P195" s="50" t="s">
        <v>527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80191</v>
      </c>
      <c r="G209">
        <v>134655</v>
      </c>
    </row>
    <row r="210" spans="5:16">
      <c r="E210" s="6" t="s">
        <v>14</v>
      </c>
      <c r="F210" s="7">
        <f>SUM(F191:F209)</f>
        <v>1234170</v>
      </c>
      <c r="G210" s="7">
        <f t="shared" ref="G210:O210" si="24">IF(G4=$BF$1,"",SUM(G191:G209))</f>
        <v>1278461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9+963458</f>
        <v>963467</v>
      </c>
      <c r="G212">
        <f>9+898729</f>
        <v>898738</v>
      </c>
      <c r="P212" s="50" t="s">
        <v>517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-1228674</v>
      </c>
      <c r="G217">
        <v>-1089369</v>
      </c>
    </row>
    <row r="218" spans="5:16">
      <c r="E218" s="1" t="s">
        <v>188</v>
      </c>
    </row>
    <row r="219" spans="5:16">
      <c r="E219" s="1" t="s">
        <v>189</v>
      </c>
      <c r="F219">
        <v>-3554</v>
      </c>
      <c r="G219">
        <v>-933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-268761</v>
      </c>
      <c r="G227" s="7">
        <f t="shared" ref="G227:O227" si="25">IF(G4=$BF$1,"",SUM(G212:G226))</f>
        <v>-191564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-162031</v>
      </c>
      <c r="G267">
        <v>-171995</v>
      </c>
      <c r="H267">
        <v>-124505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133617</v>
      </c>
      <c r="G271">
        <v>145490</v>
      </c>
      <c r="H271">
        <v>105642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23910</v>
      </c>
      <c r="G275">
        <v>22029</v>
      </c>
      <c r="H275">
        <v>21299</v>
      </c>
    </row>
    <row r="276" spans="5:8">
      <c r="E276" s="1" t="s">
        <v>241</v>
      </c>
      <c r="F276">
        <v>19653</v>
      </c>
      <c r="G276">
        <v>0</v>
      </c>
      <c r="H276">
        <v>15406</v>
      </c>
    </row>
    <row r="277" spans="5:8" ht="25.5" customHeight="1">
      <c r="E277" s="1" t="s">
        <v>242</v>
      </c>
      <c r="F277">
        <v>13352</v>
      </c>
      <c r="G277">
        <v>8960</v>
      </c>
      <c r="H277">
        <v>4583</v>
      </c>
    </row>
    <row r="278" spans="5:8">
      <c r="E278" s="1" t="s">
        <v>243</v>
      </c>
      <c r="F278">
        <v>-955</v>
      </c>
      <c r="G278">
        <v>7213</v>
      </c>
      <c r="H278">
        <v>35825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16912</v>
      </c>
      <c r="G285">
        <v>19821</v>
      </c>
      <c r="H285">
        <v>17621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206489</v>
      </c>
      <c r="G296" s="7">
        <f>IF(G4=$BF$1,"",G271+G272+G273+G274+G275+G276+G277+G278+G279+G280+G281+G282+G283+G284+G285+G286+G287+G288+G289+G290+G291+G292+G293+G294+G295)</f>
        <v>203513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44458</v>
      </c>
      <c r="G297" s="7">
        <f t="shared" ref="G297:O297" si="27">IF(G4=$BF$1,"",MIN(F267,F268,F269)+F296)</f>
        <v>44458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-50762</v>
      </c>
      <c r="G299">
        <v>4723</v>
      </c>
      <c r="H299">
        <v>-29329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-3106</v>
      </c>
      <c r="G302">
        <v>4990</v>
      </c>
      <c r="H302">
        <v>-14473</v>
      </c>
    </row>
    <row r="303" spans="5:15">
      <c r="E303" s="1" t="s">
        <v>265</v>
      </c>
      <c r="F303">
        <v>-17064</v>
      </c>
      <c r="G303">
        <v>-43798</v>
      </c>
      <c r="H303">
        <v>-4265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-1021</v>
      </c>
      <c r="G309">
        <v>21477</v>
      </c>
      <c r="H309">
        <v>26981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-3864</v>
      </c>
      <c r="G315">
        <v>3402</v>
      </c>
      <c r="H315">
        <v>-3118</v>
      </c>
    </row>
    <row r="316" spans="5:15">
      <c r="E316" s="1" t="s">
        <v>276</v>
      </c>
      <c r="F316">
        <v>-30485</v>
      </c>
      <c r="G316">
        <v>0</v>
      </c>
      <c r="H316">
        <v>0</v>
      </c>
    </row>
    <row r="317" spans="5:15">
      <c r="E317" s="1" t="s">
        <v>277</v>
      </c>
      <c r="F317">
        <v>5976</v>
      </c>
      <c r="G317">
        <v>19970</v>
      </c>
      <c r="H317">
        <v>-2120</v>
      </c>
    </row>
    <row r="318" spans="5:15">
      <c r="E318" s="6" t="s">
        <v>278</v>
      </c>
      <c r="F318" s="7">
        <f>F299+F300+F301+F302+F303+F304+F305+F306+F307+F308+F309+F310+F311+F312+F313+F314+F315+F316+F317</f>
        <v>-100326</v>
      </c>
      <c r="G318" s="7">
        <f>IF(G4=$BF$1,"",G299+G300+G301+G302+G303+G304+G305+G306+G307+G308+G309+G310+G311+G312+G313+G314+G315+G316+G317)</f>
        <v>10764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-55868</v>
      </c>
      <c r="G319" s="7">
        <f t="shared" ref="G319:O319" si="28">IF(G4=$BF$1,"",G297+G318)</f>
        <v>55222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-55868</v>
      </c>
      <c r="G326" s="7">
        <f t="shared" ref="G326:O326" si="30">IF(G4=$BF$1,"",G325+G319)</f>
        <v>55222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-108353</v>
      </c>
      <c r="G328">
        <v>-251293</v>
      </c>
      <c r="H328">
        <v>-146117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-39323</v>
      </c>
      <c r="G331">
        <v>-317418</v>
      </c>
      <c r="H331">
        <v>-363436</v>
      </c>
    </row>
    <row r="332" spans="5:15">
      <c r="E332" s="12" t="s">
        <v>291</v>
      </c>
      <c r="F332">
        <v>212792</v>
      </c>
      <c r="G332">
        <v>443103</v>
      </c>
      <c r="H332">
        <v>244450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65116</v>
      </c>
      <c r="G337" s="7">
        <f>IF(G4=$BF$1,"",SUM(G328:G336))</f>
        <v>-125608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181754</v>
      </c>
      <c r="H339">
        <v>525000</v>
      </c>
    </row>
    <row r="340" spans="5:15">
      <c r="E340" s="1" t="s">
        <v>299</v>
      </c>
      <c r="F340">
        <v>237750</v>
      </c>
      <c r="G340">
        <v>0</v>
      </c>
      <c r="H340">
        <v>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-10394</v>
      </c>
      <c r="G349">
        <v>-6591</v>
      </c>
      <c r="H349">
        <v>-14086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227356</v>
      </c>
      <c r="G352" s="7">
        <f>IF(G4=$BF$1,"",SUM(G339:G351))</f>
        <v>175163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236604</v>
      </c>
      <c r="G353" s="7">
        <f t="shared" ref="G353:O353" si="33">IF(G4=$BF$1,"",G326+G337+G352)</f>
        <v>104777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578</v>
      </c>
      <c r="G354">
        <v>743</v>
      </c>
      <c r="H354">
        <v>-522</v>
      </c>
    </row>
    <row r="355" spans="5:15">
      <c r="E355" s="6" t="s">
        <v>314</v>
      </c>
      <c r="F355" s="7">
        <f>F353+F354</f>
        <v>237182</v>
      </c>
      <c r="G355" s="7">
        <f t="shared" ref="G355:O355" si="34">IF(G4=$BF$1,"",G353+G354)</f>
        <v>105520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203729</v>
      </c>
      <c r="G356">
        <v>125189</v>
      </c>
      <c r="H356">
        <v>155453</v>
      </c>
    </row>
    <row r="357" spans="5:15">
      <c r="E357" s="6" t="s">
        <v>316</v>
      </c>
      <c r="F357" s="7">
        <f>F355+F356</f>
        <v>440911</v>
      </c>
      <c r="G357" s="7">
        <f t="shared" ref="G357:O357" si="35">IF(G4=$BF$1,"",G355+G356)</f>
        <v>230709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0.27846772232473643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-5.7931916625483297E-2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-9.840468936518966E-2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0.42503166383967134</v>
      </c>
      <c r="G369" s="27">
        <f t="shared" si="41"/>
        <v>0.53240927491453172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-3.0120926777091044E-2</v>
      </c>
      <c r="G370" s="27">
        <f t="shared" si="42"/>
        <v>-9.1922356205924843E-2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-0.18129058677682253</v>
      </c>
      <c r="G371" s="28">
        <f t="shared" si="43"/>
        <v>-0.24602697792844985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-0.12807802728014317</v>
      </c>
      <c r="G372" s="27">
        <f t="shared" si="44"/>
        <v>-0.12257558750690399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0.60288137043693091</v>
      </c>
      <c r="G373" s="27">
        <f t="shared" si="45"/>
        <v>0.89784615063373074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1.2124431663684021</v>
      </c>
      <c r="G376" s="30">
        <f t="shared" si="47"/>
        <v>1.1365218165945088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-5.7071412891007256</v>
      </c>
      <c r="G377" s="30">
        <f t="shared" si="48"/>
        <v>-8.3248366081309637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-0.21921031846200198</v>
      </c>
      <c r="G378" s="30">
        <f t="shared" si="49"/>
        <v>-0.57405488458514975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1.9537917894336425</v>
      </c>
      <c r="G382" s="32">
        <f t="shared" si="51"/>
        <v>1.8746071494065348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1.3096363872974137</v>
      </c>
      <c r="G383" s="32">
        <f t="shared" si="52"/>
        <v>1.7306104123587476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0.74570468522158118</v>
      </c>
      <c r="G384" s="32">
        <f t="shared" si="53"/>
        <v>1.293634081409393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-0.18642116608328022</v>
      </c>
      <c r="G385" s="32">
        <f t="shared" si="54"/>
        <v>0.17459956114557446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184155</v>
      </c>
      <c r="G418" s="17">
        <f>G130-G417</f>
        <v>196356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212459</v>
      </c>
      <c r="G433" s="17">
        <f>G172-G432</f>
        <v>201815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503</v>
      </c>
      <c r="B1" s="39" t="s">
        <v>504</v>
      </c>
      <c r="C1" s="39" t="s">
        <v>505</v>
      </c>
      <c r="D1" s="39" t="s">
        <v>506</v>
      </c>
      <c r="E1" s="39"/>
    </row>
    <row r="2" spans="1:5">
      <c r="A2" s="41" t="s">
        <v>519</v>
      </c>
      <c r="B2" s="42" t="s">
        <v>518</v>
      </c>
      <c r="C2" s="39">
        <v>1</v>
      </c>
      <c r="D2" s="39" t="s">
        <v>508</v>
      </c>
      <c r="E2" s="39"/>
    </row>
    <row r="3" spans="1:5">
      <c r="A3" t="s">
        <v>520</v>
      </c>
      <c r="B3" s="41" t="s">
        <v>518</v>
      </c>
      <c r="C3" s="39">
        <v>1</v>
      </c>
      <c r="D3" s="39" t="s">
        <v>508</v>
      </c>
    </row>
    <row r="4" spans="1:5">
      <c r="A4" t="s">
        <v>521</v>
      </c>
      <c r="B4" s="42" t="s">
        <v>507</v>
      </c>
      <c r="C4" s="39">
        <v>0</v>
      </c>
      <c r="D4" s="39" t="s">
        <v>508</v>
      </c>
    </row>
    <row r="5" spans="1:5">
      <c r="A5" t="s">
        <v>522</v>
      </c>
      <c r="B5" t="s">
        <v>507</v>
      </c>
      <c r="C5" s="39">
        <v>0</v>
      </c>
      <c r="D5" s="39" t="s">
        <v>508</v>
      </c>
    </row>
    <row r="6" spans="1:5">
      <c r="A6" t="s">
        <v>510</v>
      </c>
      <c r="B6" s="43" t="s">
        <v>511</v>
      </c>
      <c r="C6" s="39">
        <v>0</v>
      </c>
      <c r="D6" s="39" t="s">
        <v>508</v>
      </c>
    </row>
    <row r="7" spans="1:5">
      <c r="A7" s="44" t="s">
        <v>526</v>
      </c>
      <c r="B7" s="42" t="s">
        <v>509</v>
      </c>
      <c r="C7" s="39">
        <v>0</v>
      </c>
      <c r="D7" s="39" t="s">
        <v>508</v>
      </c>
    </row>
    <row r="8" spans="1:5">
      <c r="A8" t="s">
        <v>528</v>
      </c>
      <c r="B8" s="41" t="s">
        <v>54</v>
      </c>
      <c r="C8" s="39">
        <v>2</v>
      </c>
      <c r="D8" s="39" t="s">
        <v>508</v>
      </c>
    </row>
    <row r="9" spans="1:5">
      <c r="A9" t="s">
        <v>529</v>
      </c>
      <c r="B9" s="41" t="s">
        <v>56</v>
      </c>
      <c r="C9" s="39">
        <v>2</v>
      </c>
      <c r="D9" s="39" t="s">
        <v>508</v>
      </c>
    </row>
    <row r="10" spans="1:5">
      <c r="A10" s="44" t="s">
        <v>530</v>
      </c>
      <c r="B10" s="41" t="s">
        <v>58</v>
      </c>
      <c r="C10" s="39">
        <v>1</v>
      </c>
      <c r="D10" s="39" t="s">
        <v>508</v>
      </c>
    </row>
    <row r="11" spans="1:5">
      <c r="A11" s="44" t="s">
        <v>531</v>
      </c>
      <c r="B11" s="41" t="s">
        <v>512</v>
      </c>
      <c r="C11" s="39">
        <v>1</v>
      </c>
      <c r="D11" s="39" t="s">
        <v>508</v>
      </c>
    </row>
    <row r="12" spans="1:5">
      <c r="A12" s="44" t="s">
        <v>513</v>
      </c>
      <c r="B12" s="44" t="s">
        <v>514</v>
      </c>
      <c r="C12" s="39">
        <v>1</v>
      </c>
      <c r="D12" s="39" t="s">
        <v>508</v>
      </c>
    </row>
    <row r="13" spans="1:5">
      <c r="A13" s="44" t="s">
        <v>532</v>
      </c>
      <c r="B13" s="44" t="s">
        <v>512</v>
      </c>
      <c r="C13" s="39">
        <v>1</v>
      </c>
      <c r="D13" s="39" t="s">
        <v>508</v>
      </c>
    </row>
    <row r="14" spans="1:5">
      <c r="A14" s="45" t="s">
        <v>533</v>
      </c>
      <c r="B14" s="45" t="s">
        <v>512</v>
      </c>
      <c r="C14" s="39">
        <v>1</v>
      </c>
      <c r="D14" s="39" t="s">
        <v>508</v>
      </c>
    </row>
    <row r="15" spans="1:5">
      <c r="A15" s="46" t="s">
        <v>534</v>
      </c>
      <c r="B15" s="46" t="s">
        <v>515</v>
      </c>
      <c r="C15" s="39">
        <v>1</v>
      </c>
      <c r="D15" s="39" t="s">
        <v>508</v>
      </c>
    </row>
    <row r="16" spans="1:5">
      <c r="A16" s="46" t="s">
        <v>536</v>
      </c>
      <c r="B16" s="43" t="s">
        <v>535</v>
      </c>
      <c r="C16" s="39">
        <v>1</v>
      </c>
      <c r="D16" s="39" t="s">
        <v>508</v>
      </c>
    </row>
    <row r="17" spans="1:4" ht="25.5">
      <c r="A17" s="46" t="s">
        <v>537</v>
      </c>
      <c r="B17" s="47" t="s">
        <v>137</v>
      </c>
      <c r="C17" s="39">
        <v>1</v>
      </c>
      <c r="D17" s="39" t="s">
        <v>508</v>
      </c>
    </row>
    <row r="18" spans="1:4">
      <c r="A18" s="46" t="s">
        <v>516</v>
      </c>
      <c r="B18" s="43" t="s">
        <v>516</v>
      </c>
      <c r="C18" s="39">
        <v>1</v>
      </c>
      <c r="D18" s="39" t="s">
        <v>508</v>
      </c>
    </row>
    <row r="19" spans="1:4">
      <c r="A19" s="46" t="s">
        <v>538</v>
      </c>
      <c r="B19" s="43" t="s">
        <v>145</v>
      </c>
      <c r="C19" s="39">
        <v>1</v>
      </c>
      <c r="D19" s="39" t="s">
        <v>508</v>
      </c>
    </row>
    <row r="20" spans="1:4">
      <c r="A20" s="46" t="s">
        <v>539</v>
      </c>
      <c r="B20" s="43" t="s">
        <v>145</v>
      </c>
      <c r="C20" s="39">
        <v>1</v>
      </c>
      <c r="D20" s="39" t="s">
        <v>508</v>
      </c>
    </row>
    <row r="21" spans="1:4">
      <c r="A21" s="46" t="s">
        <v>538</v>
      </c>
      <c r="B21" s="46" t="s">
        <v>170</v>
      </c>
      <c r="C21" s="39">
        <v>1</v>
      </c>
      <c r="D21" s="39" t="s">
        <v>508</v>
      </c>
    </row>
    <row r="22" spans="1:4">
      <c r="A22" t="s">
        <v>541</v>
      </c>
      <c r="B22" s="48" t="s">
        <v>540</v>
      </c>
      <c r="C22" s="39">
        <v>1</v>
      </c>
      <c r="D22" s="39" t="s">
        <v>508</v>
      </c>
    </row>
    <row r="23" spans="1:4">
      <c r="A23" s="43" t="s">
        <v>542</v>
      </c>
      <c r="B23" s="48" t="s">
        <v>540</v>
      </c>
      <c r="C23" s="39">
        <v>1</v>
      </c>
      <c r="D23" s="39" t="s">
        <v>508</v>
      </c>
    </row>
    <row r="24" spans="1:4">
      <c r="A24" s="46"/>
      <c r="B24" s="41"/>
      <c r="C24" s="39"/>
      <c r="D24" s="39"/>
    </row>
    <row r="25" spans="1:4">
      <c r="A25" s="46"/>
      <c r="B25" s="48"/>
      <c r="C25" s="39"/>
      <c r="D25" s="39"/>
    </row>
    <row r="26" spans="1:4">
      <c r="A26" s="48"/>
      <c r="B26" s="48"/>
      <c r="C26" s="39"/>
      <c r="D26" s="39"/>
    </row>
    <row r="27" spans="1:4">
      <c r="A27" s="46"/>
      <c r="B27" s="48"/>
      <c r="C27" s="39"/>
      <c r="D27" s="39"/>
    </row>
    <row r="28" spans="1:4">
      <c r="A28" s="46"/>
      <c r="B28" s="46"/>
      <c r="C28" s="39"/>
      <c r="D28" s="39"/>
    </row>
    <row r="29" spans="1:4">
      <c r="A29" s="48"/>
      <c r="B29" s="48"/>
      <c r="C29" s="39"/>
      <c r="D29" s="39"/>
    </row>
    <row r="30" spans="1:4">
      <c r="A30"/>
      <c r="B30" s="48"/>
      <c r="C30" s="39"/>
      <c r="D30" s="39"/>
    </row>
    <row r="31" spans="1:4">
      <c r="A31" s="46"/>
      <c r="B31" s="48"/>
      <c r="C31" s="39"/>
      <c r="D31" s="39"/>
    </row>
    <row r="32" spans="1:4">
      <c r="A32" s="44"/>
      <c r="B32" s="48"/>
      <c r="C32" s="39"/>
      <c r="D32" s="39"/>
    </row>
    <row r="33" spans="1:4">
      <c r="A33" s="44"/>
      <c r="B33" s="48"/>
      <c r="C33" s="39"/>
      <c r="D33" s="39"/>
    </row>
    <row r="34" spans="1:4">
      <c r="A34" s="44"/>
      <c r="B34" s="48"/>
      <c r="C34" s="39"/>
      <c r="D34" s="39"/>
    </row>
    <row r="35" spans="1:4">
      <c r="A35" s="44"/>
      <c r="B35" s="48"/>
      <c r="C35" s="39"/>
      <c r="D35" s="39"/>
    </row>
    <row r="36" spans="1:4">
      <c r="A36" s="41"/>
      <c r="B36" s="48"/>
      <c r="C36" s="39"/>
      <c r="D36" s="39"/>
    </row>
    <row r="37" spans="1:4">
      <c r="A37" s="44"/>
      <c r="B37" s="48"/>
      <c r="C37" s="39"/>
      <c r="D37" s="39"/>
    </row>
    <row r="38" spans="1:4">
      <c r="A38" s="41"/>
      <c r="B38" s="41"/>
      <c r="C38" s="39"/>
      <c r="D38" s="39"/>
    </row>
    <row r="39" spans="1:4">
      <c r="A39" s="44"/>
      <c r="B39" s="48"/>
      <c r="C39" s="39"/>
      <c r="D39" s="39"/>
    </row>
    <row r="40" spans="1:4">
      <c r="A40" s="41"/>
      <c r="B40" s="48"/>
      <c r="C40" s="39"/>
      <c r="D40" s="39"/>
    </row>
    <row r="41" spans="1:4">
      <c r="A41" s="41"/>
      <c r="B41" s="48"/>
      <c r="C41" s="39"/>
      <c r="D41" s="39"/>
    </row>
    <row r="42" spans="1:4">
      <c r="A42" s="48"/>
      <c r="B42" s="48"/>
      <c r="C42" s="49"/>
      <c r="D42" s="39"/>
    </row>
    <row r="43" spans="1:4">
      <c r="A43" s="41"/>
      <c r="B43" s="48"/>
      <c r="C43" s="49"/>
      <c r="D43" s="39"/>
    </row>
    <row r="44" spans="1:4">
      <c r="A44" s="41"/>
      <c r="B44" s="48"/>
      <c r="C44" s="49"/>
      <c r="D44" s="39"/>
    </row>
    <row r="45" spans="1:4">
      <c r="A45" s="41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31</v>
      </c>
      <c r="F4">
        <v>31</v>
      </c>
    </row>
    <row r="5" spans="1:6">
      <c r="E5">
        <v>2018</v>
      </c>
      <c r="F5">
        <v>2017</v>
      </c>
    </row>
    <row r="6" spans="1:6">
      <c r="A6" t="s">
        <v>377</v>
      </c>
    </row>
    <row r="7" spans="1:6">
      <c r="A7" t="s">
        <v>378</v>
      </c>
      <c r="B7" t="s">
        <v>80</v>
      </c>
      <c r="C7" t="s">
        <v>80</v>
      </c>
      <c r="D7" t="s">
        <v>116</v>
      </c>
    </row>
    <row r="8" spans="1:6">
      <c r="A8" t="s">
        <v>379</v>
      </c>
      <c r="B8" t="s">
        <v>117</v>
      </c>
      <c r="C8" t="s">
        <v>117</v>
      </c>
      <c r="D8" t="s">
        <v>116</v>
      </c>
      <c r="E8">
        <v>184155</v>
      </c>
      <c r="F8">
        <v>196356</v>
      </c>
    </row>
    <row r="9" spans="1:6">
      <c r="A9" t="s">
        <v>380</v>
      </c>
      <c r="B9" t="s">
        <v>118</v>
      </c>
      <c r="C9" t="s">
        <v>118</v>
      </c>
      <c r="D9" t="s">
        <v>116</v>
      </c>
      <c r="E9">
        <v>39323</v>
      </c>
      <c r="F9">
        <v>212792</v>
      </c>
    </row>
    <row r="10" spans="1:6">
      <c r="A10" t="s">
        <v>381</v>
      </c>
      <c r="B10" t="s">
        <v>117</v>
      </c>
      <c r="C10" t="s">
        <v>117</v>
      </c>
      <c r="D10" t="s">
        <v>116</v>
      </c>
      <c r="E10">
        <v>223478</v>
      </c>
      <c r="F10">
        <v>409148</v>
      </c>
    </row>
    <row r="11" spans="1:6">
      <c r="A11" t="s">
        <v>382</v>
      </c>
      <c r="B11" t="s">
        <v>120</v>
      </c>
      <c r="C11" t="s">
        <v>120</v>
      </c>
      <c r="D11" t="s">
        <v>116</v>
      </c>
      <c r="E11">
        <v>134308</v>
      </c>
      <c r="F11">
        <v>117896</v>
      </c>
    </row>
    <row r="12" spans="1:6">
      <c r="A12" t="s">
        <v>383</v>
      </c>
      <c r="B12" t="s">
        <v>126</v>
      </c>
      <c r="C12" t="s">
        <v>126</v>
      </c>
      <c r="D12" t="s">
        <v>116</v>
      </c>
      <c r="E12">
        <v>193045</v>
      </c>
      <c r="F12">
        <v>45543</v>
      </c>
    </row>
    <row r="13" spans="1:6">
      <c r="A13" t="s">
        <v>384</v>
      </c>
      <c r="B13" t="s">
        <v>134</v>
      </c>
      <c r="C13" t="s">
        <v>134</v>
      </c>
      <c r="D13" t="s">
        <v>116</v>
      </c>
      <c r="E13">
        <v>34695</v>
      </c>
      <c r="F13">
        <v>20310</v>
      </c>
    </row>
    <row r="14" spans="1:6">
      <c r="A14" t="s">
        <v>385</v>
      </c>
      <c r="B14" t="s">
        <v>115</v>
      </c>
      <c r="C14" t="s">
        <v>115</v>
      </c>
      <c r="D14" t="s">
        <v>116</v>
      </c>
      <c r="E14">
        <v>585526</v>
      </c>
      <c r="F14">
        <v>592897</v>
      </c>
    </row>
    <row r="15" spans="1:6">
      <c r="A15" t="s">
        <v>386</v>
      </c>
      <c r="B15" t="s">
        <v>80</v>
      </c>
      <c r="C15" t="s">
        <v>80</v>
      </c>
      <c r="D15" t="s">
        <v>80</v>
      </c>
    </row>
    <row r="16" spans="1:6">
      <c r="A16" t="s">
        <v>387</v>
      </c>
      <c r="B16" t="s">
        <v>388</v>
      </c>
      <c r="C16" t="s">
        <v>84</v>
      </c>
      <c r="D16" t="s">
        <v>80</v>
      </c>
      <c r="E16">
        <v>511867</v>
      </c>
      <c r="F16">
        <v>656038</v>
      </c>
    </row>
    <row r="17" spans="1:6">
      <c r="A17" t="s">
        <v>389</v>
      </c>
      <c r="B17" t="s">
        <v>390</v>
      </c>
      <c r="C17" t="s">
        <v>92</v>
      </c>
      <c r="D17" t="s">
        <v>80</v>
      </c>
      <c r="E17">
        <v>83491</v>
      </c>
      <c r="F17">
        <v>87133</v>
      </c>
    </row>
    <row r="18" spans="1:6">
      <c r="A18" t="s">
        <v>391</v>
      </c>
      <c r="B18" t="s">
        <v>138</v>
      </c>
      <c r="C18" t="s">
        <v>138</v>
      </c>
      <c r="D18" t="s">
        <v>80</v>
      </c>
      <c r="E18">
        <v>84212</v>
      </c>
      <c r="F18">
        <v>67107</v>
      </c>
    </row>
    <row r="19" spans="1:6">
      <c r="A19" t="s">
        <v>392</v>
      </c>
      <c r="B19" t="s">
        <v>12</v>
      </c>
      <c r="C19" t="s">
        <v>12</v>
      </c>
      <c r="D19" t="s">
        <v>80</v>
      </c>
      <c r="E19">
        <v>679570</v>
      </c>
      <c r="F19">
        <v>810278</v>
      </c>
    </row>
    <row r="20" spans="1:6">
      <c r="A20" t="s">
        <v>393</v>
      </c>
      <c r="D20" t="s">
        <v>80</v>
      </c>
      <c r="E20">
        <v>1265096</v>
      </c>
      <c r="F20">
        <v>1403175</v>
      </c>
    </row>
    <row r="21" spans="1:6">
      <c r="A21" t="s">
        <v>394</v>
      </c>
      <c r="D21" t="s">
        <v>80</v>
      </c>
    </row>
    <row r="22" spans="1:6">
      <c r="A22" t="s">
        <v>395</v>
      </c>
      <c r="B22" t="s">
        <v>141</v>
      </c>
      <c r="C22" t="s">
        <v>141</v>
      </c>
      <c r="D22" t="s">
        <v>141</v>
      </c>
    </row>
    <row r="23" spans="1:6">
      <c r="A23" t="s">
        <v>396</v>
      </c>
      <c r="B23" t="s">
        <v>396</v>
      </c>
      <c r="C23" t="s">
        <v>163</v>
      </c>
      <c r="D23" t="s">
        <v>141</v>
      </c>
      <c r="E23">
        <v>23860</v>
      </c>
      <c r="F23">
        <v>27130</v>
      </c>
    </row>
    <row r="24" spans="1:6">
      <c r="A24" t="s">
        <v>397</v>
      </c>
      <c r="B24" t="s">
        <v>151</v>
      </c>
      <c r="C24" t="s">
        <v>151</v>
      </c>
      <c r="D24" t="s">
        <v>141</v>
      </c>
      <c r="E24">
        <v>212459</v>
      </c>
      <c r="F24">
        <v>201815</v>
      </c>
    </row>
    <row r="25" spans="1:6">
      <c r="A25" t="s">
        <v>398</v>
      </c>
      <c r="B25" t="s">
        <v>399</v>
      </c>
      <c r="C25" t="s">
        <v>162</v>
      </c>
      <c r="D25" t="s">
        <v>141</v>
      </c>
      <c r="E25">
        <v>38571</v>
      </c>
      <c r="F25">
        <v>43448</v>
      </c>
    </row>
    <row r="26" spans="1:6">
      <c r="A26" t="s">
        <v>400</v>
      </c>
      <c r="D26" t="s">
        <v>141</v>
      </c>
      <c r="E26">
        <v>24145</v>
      </c>
      <c r="F26">
        <v>42096</v>
      </c>
    </row>
    <row r="27" spans="1:6">
      <c r="A27" t="s">
        <v>401</v>
      </c>
      <c r="B27" t="s">
        <v>145</v>
      </c>
      <c r="C27" t="s">
        <v>145</v>
      </c>
      <c r="D27" t="s">
        <v>141</v>
      </c>
      <c r="E27">
        <v>652</v>
      </c>
      <c r="F27">
        <v>1789</v>
      </c>
    </row>
    <row r="28" spans="1:6">
      <c r="A28" t="s">
        <v>402</v>
      </c>
      <c r="B28" t="s">
        <v>13</v>
      </c>
      <c r="C28" t="s">
        <v>13</v>
      </c>
      <c r="D28" t="s">
        <v>141</v>
      </c>
      <c r="E28">
        <v>299687</v>
      </c>
      <c r="F28">
        <v>316278</v>
      </c>
    </row>
    <row r="29" spans="1:6">
      <c r="A29" t="s">
        <v>403</v>
      </c>
      <c r="B29" t="s">
        <v>141</v>
      </c>
      <c r="C29" t="s">
        <v>141</v>
      </c>
      <c r="D29" t="s">
        <v>165</v>
      </c>
    </row>
    <row r="30" spans="1:6">
      <c r="A30" t="s">
        <v>404</v>
      </c>
      <c r="B30" t="s">
        <v>169</v>
      </c>
      <c r="C30" t="s">
        <v>168</v>
      </c>
      <c r="D30" t="s">
        <v>165</v>
      </c>
      <c r="E30">
        <v>1024893</v>
      </c>
      <c r="F30">
        <v>1000868</v>
      </c>
    </row>
    <row r="31" spans="1:6">
      <c r="A31" t="s">
        <v>400</v>
      </c>
      <c r="D31" t="s">
        <v>165</v>
      </c>
      <c r="E31">
        <v>129086</v>
      </c>
      <c r="F31">
        <v>142938</v>
      </c>
    </row>
    <row r="32" spans="1:6">
      <c r="A32" t="s">
        <v>405</v>
      </c>
      <c r="B32" t="s">
        <v>180</v>
      </c>
      <c r="C32" t="s">
        <v>180</v>
      </c>
      <c r="D32" t="s">
        <v>165</v>
      </c>
      <c r="E32">
        <v>80191</v>
      </c>
      <c r="F32">
        <v>134655</v>
      </c>
    </row>
    <row r="33" spans="1:6">
      <c r="A33" t="s">
        <v>406</v>
      </c>
      <c r="B33" t="s">
        <v>14</v>
      </c>
      <c r="C33" t="s">
        <v>14</v>
      </c>
      <c r="D33" t="s">
        <v>165</v>
      </c>
      <c r="E33">
        <v>1234170</v>
      </c>
      <c r="F33">
        <v>1278461</v>
      </c>
    </row>
    <row r="34" spans="1:6">
      <c r="A34" t="s">
        <v>407</v>
      </c>
      <c r="B34" t="s">
        <v>164</v>
      </c>
      <c r="C34" t="s">
        <v>164</v>
      </c>
      <c r="D34" t="s">
        <v>165</v>
      </c>
      <c r="E34">
        <v>1533857</v>
      </c>
      <c r="F34">
        <v>1594739</v>
      </c>
    </row>
    <row r="35" spans="1:6">
      <c r="A35" t="s">
        <v>408</v>
      </c>
      <c r="B35" t="s">
        <v>180</v>
      </c>
      <c r="C35" t="s">
        <v>180</v>
      </c>
      <c r="D35" t="s">
        <v>165</v>
      </c>
    </row>
    <row r="36" spans="1:6">
      <c r="A36" t="s">
        <v>409</v>
      </c>
      <c r="D36" t="s">
        <v>165</v>
      </c>
    </row>
    <row r="37" spans="1:6">
      <c r="A37" t="s">
        <v>410</v>
      </c>
      <c r="B37" t="s">
        <v>182</v>
      </c>
      <c r="C37" t="s">
        <v>182</v>
      </c>
      <c r="D37" t="s">
        <v>181</v>
      </c>
    </row>
    <row r="38" spans="1:6">
      <c r="A38" t="s">
        <v>411</v>
      </c>
      <c r="D38" t="s">
        <v>181</v>
      </c>
    </row>
    <row r="39" spans="1:6">
      <c r="A39" t="s">
        <v>412</v>
      </c>
      <c r="D39" t="s">
        <v>181</v>
      </c>
      <c r="E39">
        <v>9</v>
      </c>
      <c r="F39">
        <v>9</v>
      </c>
    </row>
    <row r="40" spans="1:6">
      <c r="A40" t="s">
        <v>413</v>
      </c>
      <c r="B40" t="s">
        <v>182</v>
      </c>
      <c r="C40" t="s">
        <v>182</v>
      </c>
      <c r="D40" t="s">
        <v>181</v>
      </c>
      <c r="E40">
        <v>963458</v>
      </c>
      <c r="F40">
        <v>898729</v>
      </c>
    </row>
    <row r="41" spans="1:6">
      <c r="A41" t="s">
        <v>414</v>
      </c>
      <c r="B41" t="s">
        <v>189</v>
      </c>
      <c r="C41" t="s">
        <v>189</v>
      </c>
      <c r="D41" t="s">
        <v>181</v>
      </c>
      <c r="E41">
        <v>-3554</v>
      </c>
      <c r="F41">
        <v>-933</v>
      </c>
    </row>
    <row r="42" spans="1:6">
      <c r="A42" t="s">
        <v>415</v>
      </c>
      <c r="B42" t="s">
        <v>187</v>
      </c>
      <c r="C42" t="s">
        <v>187</v>
      </c>
      <c r="D42" t="s">
        <v>181</v>
      </c>
      <c r="E42">
        <v>-1228674</v>
      </c>
      <c r="F42">
        <v>-1089369</v>
      </c>
    </row>
    <row r="43" spans="1:6">
      <c r="A43" t="s">
        <v>416</v>
      </c>
      <c r="D43" t="s">
        <v>181</v>
      </c>
      <c r="E43">
        <v>-268761</v>
      </c>
      <c r="F43">
        <v>-191564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40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E4">
        <v>31</v>
      </c>
      <c r="F4">
        <v>31</v>
      </c>
    </row>
    <row r="5" spans="1:6">
      <c r="E5">
        <v>2018</v>
      </c>
      <c r="F5">
        <v>2017</v>
      </c>
    </row>
    <row r="6" spans="1:6">
      <c r="A6" t="s">
        <v>377</v>
      </c>
    </row>
    <row r="7" spans="1:6">
      <c r="A7" t="s">
        <v>378</v>
      </c>
    </row>
    <row r="8" spans="1:6">
      <c r="A8" t="s">
        <v>379</v>
      </c>
      <c r="E8">
        <v>184155</v>
      </c>
      <c r="F8">
        <v>196356</v>
      </c>
    </row>
    <row r="9" spans="1:6">
      <c r="A9" t="s">
        <v>380</v>
      </c>
      <c r="E9">
        <v>39323</v>
      </c>
      <c r="F9">
        <v>212792</v>
      </c>
    </row>
    <row r="10" spans="1:6">
      <c r="A10" t="s">
        <v>381</v>
      </c>
      <c r="E10">
        <v>223478</v>
      </c>
      <c r="F10">
        <v>409148</v>
      </c>
    </row>
    <row r="11" spans="1:6">
      <c r="A11" t="s">
        <v>382</v>
      </c>
      <c r="E11">
        <v>134308</v>
      </c>
      <c r="F11">
        <v>117896</v>
      </c>
    </row>
    <row r="12" spans="1:6">
      <c r="A12" t="s">
        <v>383</v>
      </c>
      <c r="B12" t="s">
        <v>27</v>
      </c>
      <c r="C12" t="s">
        <v>27</v>
      </c>
      <c r="E12">
        <v>-193045</v>
      </c>
      <c r="F12">
        <v>-45543</v>
      </c>
    </row>
    <row r="13" spans="1:6">
      <c r="A13" t="s">
        <v>384</v>
      </c>
      <c r="E13">
        <v>34695</v>
      </c>
      <c r="F13">
        <v>20310</v>
      </c>
    </row>
    <row r="14" spans="1:6">
      <c r="A14" t="s">
        <v>385</v>
      </c>
      <c r="E14">
        <v>585526</v>
      </c>
      <c r="F14">
        <v>592897</v>
      </c>
    </row>
    <row r="15" spans="1:6">
      <c r="A15" t="s">
        <v>386</v>
      </c>
    </row>
    <row r="16" spans="1:6">
      <c r="A16" t="s">
        <v>387</v>
      </c>
      <c r="E16">
        <v>511867</v>
      </c>
      <c r="F16">
        <v>656038</v>
      </c>
    </row>
    <row r="17" spans="1:6">
      <c r="A17" t="s">
        <v>389</v>
      </c>
      <c r="B17" t="s">
        <v>44</v>
      </c>
      <c r="C17" t="s">
        <v>44</v>
      </c>
      <c r="D17" t="s">
        <v>417</v>
      </c>
      <c r="E17">
        <v>83491</v>
      </c>
      <c r="F17">
        <v>87133</v>
      </c>
    </row>
    <row r="18" spans="1:6">
      <c r="A18" t="s">
        <v>391</v>
      </c>
      <c r="D18" t="s">
        <v>417</v>
      </c>
      <c r="E18">
        <v>84212</v>
      </c>
      <c r="F18">
        <v>67107</v>
      </c>
    </row>
    <row r="19" spans="1:6">
      <c r="A19" t="s">
        <v>392</v>
      </c>
      <c r="D19" t="s">
        <v>417</v>
      </c>
      <c r="E19">
        <v>679570</v>
      </c>
      <c r="F19">
        <v>810278</v>
      </c>
    </row>
    <row r="20" spans="1:6">
      <c r="A20" t="s">
        <v>393</v>
      </c>
      <c r="D20" t="s">
        <v>417</v>
      </c>
      <c r="E20">
        <v>1265096</v>
      </c>
      <c r="F20">
        <v>1403175</v>
      </c>
    </row>
    <row r="21" spans="1:6">
      <c r="A21" t="s">
        <v>394</v>
      </c>
      <c r="D21" t="s">
        <v>417</v>
      </c>
    </row>
    <row r="22" spans="1:6">
      <c r="A22" t="s">
        <v>395</v>
      </c>
      <c r="D22" t="s">
        <v>417</v>
      </c>
    </row>
    <row r="23" spans="1:6">
      <c r="A23" t="s">
        <v>396</v>
      </c>
      <c r="D23" t="s">
        <v>417</v>
      </c>
      <c r="E23">
        <v>23860</v>
      </c>
      <c r="F23">
        <v>27130</v>
      </c>
    </row>
    <row r="24" spans="1:6">
      <c r="A24" t="s">
        <v>397</v>
      </c>
      <c r="D24" t="s">
        <v>417</v>
      </c>
      <c r="E24">
        <v>212459</v>
      </c>
      <c r="F24">
        <v>201815</v>
      </c>
    </row>
    <row r="25" spans="1:6">
      <c r="A25" t="s">
        <v>398</v>
      </c>
      <c r="D25" t="s">
        <v>417</v>
      </c>
      <c r="E25">
        <v>38571</v>
      </c>
      <c r="F25">
        <v>43448</v>
      </c>
    </row>
    <row r="26" spans="1:6">
      <c r="A26" t="s">
        <v>400</v>
      </c>
      <c r="D26" t="s">
        <v>417</v>
      </c>
      <c r="E26">
        <v>24145</v>
      </c>
      <c r="F26">
        <v>42096</v>
      </c>
    </row>
    <row r="27" spans="1:6">
      <c r="A27" t="s">
        <v>401</v>
      </c>
      <c r="D27" t="s">
        <v>417</v>
      </c>
      <c r="E27">
        <v>652</v>
      </c>
      <c r="F27">
        <v>1789</v>
      </c>
    </row>
    <row r="28" spans="1:6">
      <c r="A28" t="s">
        <v>402</v>
      </c>
      <c r="D28" t="s">
        <v>417</v>
      </c>
      <c r="E28">
        <v>299687</v>
      </c>
      <c r="F28">
        <v>316278</v>
      </c>
    </row>
    <row r="29" spans="1:6">
      <c r="A29" t="s">
        <v>403</v>
      </c>
      <c r="D29" t="s">
        <v>417</v>
      </c>
    </row>
    <row r="30" spans="1:6">
      <c r="A30" t="s">
        <v>404</v>
      </c>
      <c r="D30" t="s">
        <v>417</v>
      </c>
      <c r="E30">
        <v>1024893</v>
      </c>
      <c r="F30">
        <v>1000868</v>
      </c>
    </row>
    <row r="31" spans="1:6">
      <c r="A31" t="s">
        <v>400</v>
      </c>
      <c r="D31" t="s">
        <v>417</v>
      </c>
      <c r="E31">
        <v>129086</v>
      </c>
      <c r="F31">
        <v>142938</v>
      </c>
    </row>
    <row r="32" spans="1:6">
      <c r="A32" t="s">
        <v>405</v>
      </c>
      <c r="D32" t="s">
        <v>417</v>
      </c>
      <c r="E32">
        <v>80191</v>
      </c>
      <c r="F32">
        <v>134655</v>
      </c>
    </row>
    <row r="33" spans="1:6">
      <c r="A33" t="s">
        <v>406</v>
      </c>
      <c r="D33" t="s">
        <v>417</v>
      </c>
      <c r="E33">
        <v>1234170</v>
      </c>
      <c r="F33">
        <v>1278461</v>
      </c>
    </row>
    <row r="34" spans="1:6">
      <c r="A34" t="s">
        <v>407</v>
      </c>
      <c r="D34" t="s">
        <v>417</v>
      </c>
      <c r="E34">
        <v>1533857</v>
      </c>
      <c r="F34">
        <v>1594739</v>
      </c>
    </row>
    <row r="35" spans="1:6">
      <c r="A35" t="s">
        <v>408</v>
      </c>
      <c r="D35" t="s">
        <v>417</v>
      </c>
    </row>
    <row r="36" spans="1:6">
      <c r="A36" t="s">
        <v>409</v>
      </c>
      <c r="D36" t="s">
        <v>417</v>
      </c>
    </row>
    <row r="37" spans="1:6">
      <c r="A37" t="s">
        <v>410</v>
      </c>
      <c r="D37" t="s">
        <v>417</v>
      </c>
    </row>
    <row r="38" spans="1:6">
      <c r="A38" t="s">
        <v>411</v>
      </c>
      <c r="D38" t="s">
        <v>417</v>
      </c>
    </row>
    <row r="39" spans="1:6">
      <c r="A39" t="s">
        <v>412</v>
      </c>
      <c r="D39" t="s">
        <v>417</v>
      </c>
      <c r="E39">
        <v>9</v>
      </c>
      <c r="F39">
        <v>9</v>
      </c>
    </row>
    <row r="40" spans="1:6">
      <c r="A40" t="s">
        <v>413</v>
      </c>
      <c r="D40" t="s">
        <v>417</v>
      </c>
      <c r="E40">
        <v>963458</v>
      </c>
      <c r="F40">
        <v>898729</v>
      </c>
    </row>
    <row r="41" spans="1:6">
      <c r="A41" t="s">
        <v>414</v>
      </c>
      <c r="B41" t="s">
        <v>418</v>
      </c>
      <c r="C41" t="s">
        <v>419</v>
      </c>
      <c r="D41" t="s">
        <v>417</v>
      </c>
      <c r="E41">
        <v>-3554</v>
      </c>
      <c r="F41">
        <v>-933</v>
      </c>
    </row>
    <row r="42" spans="1:6">
      <c r="A42" t="s">
        <v>415</v>
      </c>
      <c r="D42" t="s">
        <v>417</v>
      </c>
      <c r="E42">
        <v>-1228674</v>
      </c>
      <c r="F42">
        <v>-1089369</v>
      </c>
    </row>
    <row r="43" spans="1:6">
      <c r="A43" t="s">
        <v>416</v>
      </c>
      <c r="D43" t="s">
        <v>417</v>
      </c>
      <c r="E43">
        <v>-268761</v>
      </c>
      <c r="F43">
        <v>-191564</v>
      </c>
    </row>
    <row r="44" spans="1:6">
      <c r="D44" t="s">
        <v>417</v>
      </c>
      <c r="F44">
        <v>31</v>
      </c>
    </row>
    <row r="45" spans="1:6">
      <c r="D45" t="s">
        <v>417</v>
      </c>
      <c r="E45">
        <v>2018</v>
      </c>
      <c r="F45">
        <v>2017</v>
      </c>
    </row>
    <row r="46" spans="1:6">
      <c r="A46" t="s">
        <v>420</v>
      </c>
      <c r="B46" t="s">
        <v>417</v>
      </c>
      <c r="C46" t="s">
        <v>26</v>
      </c>
      <c r="D46" t="s">
        <v>417</v>
      </c>
    </row>
    <row r="47" spans="1:6">
      <c r="A47" t="s">
        <v>421</v>
      </c>
      <c r="B47" t="s">
        <v>417</v>
      </c>
      <c r="C47" t="s">
        <v>26</v>
      </c>
      <c r="D47" t="s">
        <v>417</v>
      </c>
      <c r="E47">
        <v>630147</v>
      </c>
      <c r="F47">
        <v>617906</v>
      </c>
    </row>
    <row r="48" spans="1:6">
      <c r="A48" t="s">
        <v>422</v>
      </c>
      <c r="D48" t="s">
        <v>417</v>
      </c>
      <c r="E48">
        <v>263617</v>
      </c>
      <c r="F48">
        <v>81184</v>
      </c>
    </row>
    <row r="49" spans="1:6">
      <c r="A49" t="s">
        <v>423</v>
      </c>
      <c r="B49" t="s">
        <v>424</v>
      </c>
      <c r="C49" t="s">
        <v>425</v>
      </c>
      <c r="D49" t="s">
        <v>417</v>
      </c>
      <c r="E49">
        <v>-893764</v>
      </c>
      <c r="F49">
        <v>-699090</v>
      </c>
    </row>
    <row r="50" spans="1:6">
      <c r="A50" t="s">
        <v>426</v>
      </c>
      <c r="B50" t="s">
        <v>58</v>
      </c>
      <c r="C50" t="s">
        <v>58</v>
      </c>
      <c r="D50" t="s">
        <v>417</v>
      </c>
    </row>
    <row r="51" spans="1:6">
      <c r="A51" t="s">
        <v>427</v>
      </c>
      <c r="B51" t="s">
        <v>27</v>
      </c>
      <c r="C51" t="s">
        <v>27</v>
      </c>
      <c r="D51" t="s">
        <v>417</v>
      </c>
      <c r="E51">
        <v>291642</v>
      </c>
      <c r="F51">
        <v>268334</v>
      </c>
    </row>
    <row r="52" spans="1:6">
      <c r="A52" t="s">
        <v>428</v>
      </c>
      <c r="D52" t="s">
        <v>417</v>
      </c>
      <c r="E52">
        <v>222244</v>
      </c>
      <c r="F52">
        <v>58554</v>
      </c>
    </row>
    <row r="53" spans="1:6">
      <c r="A53" t="s">
        <v>429</v>
      </c>
      <c r="D53" t="s">
        <v>417</v>
      </c>
      <c r="E53">
        <v>120090</v>
      </c>
      <c r="F53">
        <v>133286</v>
      </c>
    </row>
    <row r="54" spans="1:6">
      <c r="A54" t="s">
        <v>430</v>
      </c>
      <c r="B54" t="s">
        <v>431</v>
      </c>
      <c r="C54" t="s">
        <v>35</v>
      </c>
      <c r="D54" t="s">
        <v>417</v>
      </c>
      <c r="E54">
        <v>-58823</v>
      </c>
      <c r="F54">
        <v>-64017</v>
      </c>
    </row>
    <row r="55" spans="1:6">
      <c r="A55" t="s">
        <v>432</v>
      </c>
      <c r="B55" t="s">
        <v>36</v>
      </c>
      <c r="C55" t="s">
        <v>36</v>
      </c>
      <c r="D55" t="s">
        <v>417</v>
      </c>
      <c r="E55">
        <v>94269</v>
      </c>
      <c r="F55">
        <v>93671</v>
      </c>
    </row>
    <row r="56" spans="1:6">
      <c r="A56" t="s">
        <v>433</v>
      </c>
      <c r="B56" t="s">
        <v>42</v>
      </c>
      <c r="C56" t="s">
        <v>42</v>
      </c>
      <c r="D56" t="s">
        <v>417</v>
      </c>
      <c r="E56">
        <v>133617</v>
      </c>
      <c r="F56">
        <v>145490</v>
      </c>
    </row>
    <row r="57" spans="1:6">
      <c r="A57" t="s">
        <v>434</v>
      </c>
      <c r="B57" t="s">
        <v>45</v>
      </c>
      <c r="C57" t="s">
        <v>45</v>
      </c>
      <c r="D57" t="s">
        <v>417</v>
      </c>
      <c r="E57">
        <v>920685</v>
      </c>
      <c r="F57">
        <v>763352</v>
      </c>
    </row>
    <row r="58" spans="1:6">
      <c r="A58" t="s">
        <v>435</v>
      </c>
      <c r="B58" t="s">
        <v>436</v>
      </c>
      <c r="C58" t="s">
        <v>46</v>
      </c>
      <c r="D58" t="s">
        <v>417</v>
      </c>
      <c r="E58">
        <v>-26921</v>
      </c>
      <c r="F58">
        <v>-64262</v>
      </c>
    </row>
    <row r="59" spans="1:6">
      <c r="A59" t="s">
        <v>437</v>
      </c>
      <c r="B59" t="s">
        <v>56</v>
      </c>
      <c r="C59" t="s">
        <v>56</v>
      </c>
      <c r="D59" t="s">
        <v>417</v>
      </c>
    </row>
    <row r="60" spans="1:6">
      <c r="A60" t="s">
        <v>438</v>
      </c>
      <c r="B60" t="s">
        <v>54</v>
      </c>
      <c r="C60" t="s">
        <v>54</v>
      </c>
      <c r="D60" t="s">
        <v>417</v>
      </c>
      <c r="E60">
        <v>-4292</v>
      </c>
      <c r="F60">
        <v>-2964</v>
      </c>
    </row>
    <row r="61" spans="1:6">
      <c r="A61" t="s">
        <v>439</v>
      </c>
      <c r="B61" t="s">
        <v>51</v>
      </c>
      <c r="C61" t="s">
        <v>51</v>
      </c>
      <c r="D61" t="s">
        <v>417</v>
      </c>
      <c r="E61">
        <v>122809</v>
      </c>
      <c r="F61">
        <v>111944</v>
      </c>
    </row>
    <row r="62" spans="1:6">
      <c r="A62" t="s">
        <v>440</v>
      </c>
      <c r="B62" t="s">
        <v>441</v>
      </c>
      <c r="C62" t="s">
        <v>33</v>
      </c>
      <c r="D62" t="s">
        <v>417</v>
      </c>
      <c r="E62">
        <v>19653</v>
      </c>
    </row>
    <row r="63" spans="1:6">
      <c r="A63" t="s">
        <v>442</v>
      </c>
      <c r="D63" t="s">
        <v>417</v>
      </c>
    </row>
    <row r="64" spans="1:6">
      <c r="A64" t="s">
        <v>443</v>
      </c>
      <c r="B64" t="s">
        <v>56</v>
      </c>
      <c r="C64" t="s">
        <v>56</v>
      </c>
      <c r="D64" t="s">
        <v>417</v>
      </c>
      <c r="E64">
        <v>233</v>
      </c>
      <c r="F64">
        <v>750</v>
      </c>
    </row>
    <row r="65" spans="1:6">
      <c r="A65" t="s">
        <v>444</v>
      </c>
      <c r="B65" t="s">
        <v>445</v>
      </c>
      <c r="C65" t="s">
        <v>58</v>
      </c>
      <c r="D65" t="s">
        <v>417</v>
      </c>
      <c r="E65">
        <v>-138403</v>
      </c>
      <c r="F65">
        <v>-109730</v>
      </c>
    </row>
    <row r="66" spans="1:6">
      <c r="A66" t="s">
        <v>446</v>
      </c>
      <c r="B66" t="s">
        <v>447</v>
      </c>
      <c r="C66" t="s">
        <v>61</v>
      </c>
      <c r="D66" t="s">
        <v>417</v>
      </c>
      <c r="E66">
        <v>-165324</v>
      </c>
      <c r="F66">
        <v>-173992</v>
      </c>
    </row>
    <row r="67" spans="1:6">
      <c r="A67" t="s">
        <v>448</v>
      </c>
      <c r="B67" t="s">
        <v>62</v>
      </c>
      <c r="C67" t="s">
        <v>62</v>
      </c>
      <c r="D67" t="s">
        <v>417</v>
      </c>
      <c r="E67">
        <v>-3293</v>
      </c>
      <c r="F67">
        <v>-1997</v>
      </c>
    </row>
    <row r="68" spans="1:6">
      <c r="A68" t="s">
        <v>449</v>
      </c>
      <c r="B68" t="s">
        <v>66</v>
      </c>
      <c r="C68" t="s">
        <v>66</v>
      </c>
      <c r="D68" t="s">
        <v>417</v>
      </c>
      <c r="E68">
        <v>-162031</v>
      </c>
      <c r="F68">
        <v>-171995</v>
      </c>
    </row>
    <row r="69" spans="1:6">
      <c r="A69" t="s">
        <v>450</v>
      </c>
      <c r="D69" t="s">
        <v>417</v>
      </c>
      <c r="E69">
        <v>-202</v>
      </c>
      <c r="F69">
        <v>-217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/>
  </sheetViews>
  <sheetFormatPr defaultRowHeight="12.75"/>
  <cols>
    <col min="1" max="4" width="25.7109375" customWidth="1"/>
  </cols>
  <sheetData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4" spans="1:7">
      <c r="A4" t="s">
        <v>451</v>
      </c>
      <c r="B4" t="s">
        <v>231</v>
      </c>
      <c r="C4" t="s">
        <v>231</v>
      </c>
      <c r="D4" t="s">
        <v>452</v>
      </c>
    </row>
    <row r="5" spans="1:7">
      <c r="A5" t="s">
        <v>449</v>
      </c>
      <c r="B5" t="s">
        <v>232</v>
      </c>
      <c r="C5" t="s">
        <v>232</v>
      </c>
      <c r="D5" t="s">
        <v>452</v>
      </c>
      <c r="E5">
        <v>-162031</v>
      </c>
      <c r="F5">
        <v>-171995</v>
      </c>
      <c r="G5">
        <v>-124505</v>
      </c>
    </row>
    <row r="6" spans="1:7">
      <c r="A6" t="s">
        <v>453</v>
      </c>
      <c r="B6" t="s">
        <v>258</v>
      </c>
      <c r="C6" t="s">
        <v>258</v>
      </c>
      <c r="D6" t="s">
        <v>452</v>
      </c>
    </row>
    <row r="7" spans="1:7">
      <c r="A7" t="s">
        <v>433</v>
      </c>
      <c r="B7" t="s">
        <v>236</v>
      </c>
      <c r="C7" t="s">
        <v>236</v>
      </c>
      <c r="D7" t="s">
        <v>452</v>
      </c>
      <c r="E7">
        <v>133617</v>
      </c>
      <c r="F7">
        <v>145490</v>
      </c>
      <c r="G7">
        <v>105642</v>
      </c>
    </row>
    <row r="8" spans="1:7">
      <c r="A8" t="s">
        <v>454</v>
      </c>
      <c r="B8" t="s">
        <v>242</v>
      </c>
      <c r="C8" t="s">
        <v>242</v>
      </c>
      <c r="D8" t="s">
        <v>452</v>
      </c>
      <c r="E8">
        <v>13352</v>
      </c>
      <c r="F8">
        <v>8960</v>
      </c>
      <c r="G8">
        <v>4583</v>
      </c>
    </row>
    <row r="9" spans="1:7">
      <c r="A9" t="s">
        <v>455</v>
      </c>
      <c r="E9">
        <v>-21551</v>
      </c>
    </row>
    <row r="10" spans="1:7">
      <c r="A10" t="s">
        <v>456</v>
      </c>
      <c r="B10" t="s">
        <v>269</v>
      </c>
      <c r="C10" t="s">
        <v>269</v>
      </c>
      <c r="E10">
        <v>-3821</v>
      </c>
      <c r="F10">
        <v>-2281</v>
      </c>
      <c r="G10">
        <v>839</v>
      </c>
    </row>
    <row r="11" spans="1:7">
      <c r="A11" t="s">
        <v>457</v>
      </c>
      <c r="B11" t="s">
        <v>248</v>
      </c>
      <c r="C11" t="s">
        <v>248</v>
      </c>
      <c r="D11" t="s">
        <v>452</v>
      </c>
      <c r="E11">
        <v>16912</v>
      </c>
      <c r="F11">
        <v>19821</v>
      </c>
      <c r="G11">
        <v>17621</v>
      </c>
    </row>
    <row r="12" spans="1:7">
      <c r="A12" t="s">
        <v>458</v>
      </c>
      <c r="B12" t="s">
        <v>240</v>
      </c>
      <c r="C12" t="s">
        <v>240</v>
      </c>
      <c r="D12" t="s">
        <v>452</v>
      </c>
      <c r="E12">
        <v>4280</v>
      </c>
      <c r="F12">
        <v>3743</v>
      </c>
      <c r="G12">
        <v>3803</v>
      </c>
    </row>
    <row r="13" spans="1:7">
      <c r="A13" t="s">
        <v>459</v>
      </c>
      <c r="B13" t="s">
        <v>240</v>
      </c>
      <c r="C13" t="s">
        <v>240</v>
      </c>
      <c r="D13" t="s">
        <v>452</v>
      </c>
      <c r="E13">
        <v>18255</v>
      </c>
      <c r="F13">
        <v>18286</v>
      </c>
      <c r="G13">
        <v>17496</v>
      </c>
    </row>
    <row r="14" spans="1:7">
      <c r="A14" t="s">
        <v>440</v>
      </c>
      <c r="B14" t="s">
        <v>241</v>
      </c>
      <c r="C14" t="s">
        <v>241</v>
      </c>
      <c r="D14" t="s">
        <v>452</v>
      </c>
      <c r="E14">
        <v>19653</v>
      </c>
      <c r="G14">
        <v>15406</v>
      </c>
    </row>
    <row r="15" spans="1:7">
      <c r="A15" t="s">
        <v>442</v>
      </c>
      <c r="D15" t="s">
        <v>452</v>
      </c>
      <c r="G15">
        <v>-792</v>
      </c>
    </row>
    <row r="16" spans="1:7">
      <c r="A16" t="s">
        <v>460</v>
      </c>
      <c r="B16" t="s">
        <v>251</v>
      </c>
      <c r="C16" t="s">
        <v>251</v>
      </c>
      <c r="D16" t="s">
        <v>452</v>
      </c>
    </row>
    <row r="17" spans="1:7">
      <c r="A17" t="s">
        <v>461</v>
      </c>
      <c r="B17" t="s">
        <v>265</v>
      </c>
      <c r="C17" t="s">
        <v>265</v>
      </c>
      <c r="D17" t="s">
        <v>452</v>
      </c>
      <c r="E17">
        <v>-17064</v>
      </c>
      <c r="F17">
        <v>-43798</v>
      </c>
      <c r="G17">
        <v>-4265</v>
      </c>
    </row>
    <row r="18" spans="1:7">
      <c r="A18" t="s">
        <v>383</v>
      </c>
      <c r="B18" t="s">
        <v>261</v>
      </c>
      <c r="C18" t="s">
        <v>261</v>
      </c>
      <c r="D18" t="s">
        <v>452</v>
      </c>
      <c r="E18">
        <v>-50762</v>
      </c>
      <c r="F18">
        <v>4723</v>
      </c>
      <c r="G18">
        <v>-29329</v>
      </c>
    </row>
    <row r="19" spans="1:7">
      <c r="A19" t="s">
        <v>384</v>
      </c>
      <c r="B19" t="s">
        <v>264</v>
      </c>
      <c r="C19" t="s">
        <v>264</v>
      </c>
      <c r="D19" t="s">
        <v>452</v>
      </c>
      <c r="E19">
        <v>-3106</v>
      </c>
      <c r="F19">
        <v>4990</v>
      </c>
      <c r="G19">
        <v>-14473</v>
      </c>
    </row>
    <row r="20" spans="1:7">
      <c r="A20" t="s">
        <v>135</v>
      </c>
      <c r="B20" t="s">
        <v>276</v>
      </c>
      <c r="C20" t="s">
        <v>276</v>
      </c>
      <c r="D20" t="s">
        <v>452</v>
      </c>
      <c r="E20">
        <v>-30485</v>
      </c>
    </row>
    <row r="21" spans="1:7">
      <c r="A21" t="s">
        <v>396</v>
      </c>
      <c r="B21" t="s">
        <v>275</v>
      </c>
      <c r="C21" t="s">
        <v>275</v>
      </c>
      <c r="D21" t="s">
        <v>452</v>
      </c>
      <c r="E21">
        <v>-3864</v>
      </c>
      <c r="F21">
        <v>3402</v>
      </c>
      <c r="G21">
        <v>-3118</v>
      </c>
    </row>
    <row r="22" spans="1:7">
      <c r="A22" t="s">
        <v>397</v>
      </c>
      <c r="B22" t="s">
        <v>277</v>
      </c>
      <c r="C22" t="s">
        <v>277</v>
      </c>
      <c r="D22" t="s">
        <v>452</v>
      </c>
      <c r="E22">
        <v>13281</v>
      </c>
      <c r="F22">
        <v>24941</v>
      </c>
      <c r="G22">
        <v>4982</v>
      </c>
    </row>
    <row r="23" spans="1:7">
      <c r="A23" t="s">
        <v>400</v>
      </c>
      <c r="D23" t="s">
        <v>452</v>
      </c>
      <c r="E23">
        <v>-7705</v>
      </c>
      <c r="F23">
        <v>20407</v>
      </c>
      <c r="G23">
        <v>14652</v>
      </c>
    </row>
    <row r="24" spans="1:7">
      <c r="A24" t="s">
        <v>398</v>
      </c>
      <c r="B24" t="s">
        <v>269</v>
      </c>
      <c r="C24" t="s">
        <v>269</v>
      </c>
      <c r="D24" t="s">
        <v>452</v>
      </c>
      <c r="E24">
        <v>-1021</v>
      </c>
      <c r="F24">
        <v>21477</v>
      </c>
      <c r="G24">
        <v>26981</v>
      </c>
    </row>
    <row r="25" spans="1:7">
      <c r="A25" t="s">
        <v>462</v>
      </c>
      <c r="B25" t="s">
        <v>243</v>
      </c>
      <c r="C25" t="s">
        <v>243</v>
      </c>
      <c r="D25" t="s">
        <v>452</v>
      </c>
      <c r="E25">
        <v>-955</v>
      </c>
      <c r="F25">
        <v>7213</v>
      </c>
      <c r="G25">
        <v>35825</v>
      </c>
    </row>
    <row r="26" spans="1:7">
      <c r="A26" t="s">
        <v>463</v>
      </c>
      <c r="D26" t="s">
        <v>452</v>
      </c>
      <c r="E26">
        <v>8009</v>
      </c>
      <c r="F26">
        <v>-152</v>
      </c>
      <c r="G26">
        <v>742</v>
      </c>
    </row>
    <row r="27" spans="1:7">
      <c r="A27" t="s">
        <v>464</v>
      </c>
      <c r="B27" t="s">
        <v>277</v>
      </c>
      <c r="C27" t="s">
        <v>277</v>
      </c>
      <c r="D27" t="s">
        <v>452</v>
      </c>
      <c r="E27">
        <v>-7305</v>
      </c>
      <c r="F27">
        <v>-4971</v>
      </c>
      <c r="G27">
        <v>-7102</v>
      </c>
    </row>
    <row r="28" spans="1:7">
      <c r="A28" t="s">
        <v>465</v>
      </c>
      <c r="B28" t="s">
        <v>285</v>
      </c>
      <c r="C28" t="s">
        <v>285</v>
      </c>
      <c r="D28" t="s">
        <v>452</v>
      </c>
      <c r="E28">
        <v>-82311</v>
      </c>
      <c r="F28">
        <v>60256</v>
      </c>
      <c r="G28">
        <v>64988</v>
      </c>
    </row>
    <row r="29" spans="1:7">
      <c r="A29" t="s">
        <v>466</v>
      </c>
      <c r="B29" t="s">
        <v>286</v>
      </c>
      <c r="C29" t="s">
        <v>286</v>
      </c>
      <c r="D29" t="s">
        <v>467</v>
      </c>
    </row>
    <row r="30" spans="1:7">
      <c r="A30" t="s">
        <v>468</v>
      </c>
      <c r="B30" t="s">
        <v>287</v>
      </c>
      <c r="C30" t="s">
        <v>287</v>
      </c>
      <c r="D30" t="s">
        <v>467</v>
      </c>
      <c r="E30">
        <v>-108632</v>
      </c>
      <c r="F30">
        <v>-252375</v>
      </c>
      <c r="G30">
        <v>-148294</v>
      </c>
    </row>
    <row r="31" spans="1:7">
      <c r="A31" t="s">
        <v>469</v>
      </c>
      <c r="D31" t="s">
        <v>467</v>
      </c>
      <c r="E31">
        <v>-23031</v>
      </c>
      <c r="F31">
        <v>-27855</v>
      </c>
      <c r="G31">
        <v>-28587</v>
      </c>
    </row>
    <row r="32" spans="1:7">
      <c r="A32" t="s">
        <v>470</v>
      </c>
      <c r="B32" t="s">
        <v>290</v>
      </c>
      <c r="C32" t="s">
        <v>290</v>
      </c>
      <c r="D32" t="s">
        <v>467</v>
      </c>
      <c r="E32">
        <v>-39323</v>
      </c>
      <c r="F32">
        <v>-317418</v>
      </c>
      <c r="G32">
        <v>-363436</v>
      </c>
    </row>
    <row r="33" spans="1:7">
      <c r="A33" t="s">
        <v>471</v>
      </c>
      <c r="B33" t="s">
        <v>291</v>
      </c>
      <c r="C33" t="s">
        <v>291</v>
      </c>
      <c r="D33" t="s">
        <v>467</v>
      </c>
      <c r="E33">
        <v>212792</v>
      </c>
      <c r="F33">
        <v>443103</v>
      </c>
      <c r="G33">
        <v>244450</v>
      </c>
    </row>
    <row r="34" spans="1:7">
      <c r="A34" t="s">
        <v>472</v>
      </c>
      <c r="B34" t="s">
        <v>276</v>
      </c>
      <c r="C34" t="s">
        <v>276</v>
      </c>
      <c r="D34" t="s">
        <v>467</v>
      </c>
      <c r="F34">
        <v>-2850</v>
      </c>
      <c r="G34">
        <v>84</v>
      </c>
    </row>
    <row r="35" spans="1:7">
      <c r="A35" t="s">
        <v>473</v>
      </c>
      <c r="B35" t="s">
        <v>296</v>
      </c>
      <c r="C35" t="s">
        <v>296</v>
      </c>
      <c r="D35" t="s">
        <v>467</v>
      </c>
      <c r="E35">
        <v>41806</v>
      </c>
      <c r="F35">
        <v>-157395</v>
      </c>
      <c r="G35">
        <v>-295783</v>
      </c>
    </row>
    <row r="36" spans="1:7">
      <c r="A36" t="s">
        <v>474</v>
      </c>
      <c r="B36" t="s">
        <v>297</v>
      </c>
      <c r="C36" t="s">
        <v>297</v>
      </c>
      <c r="D36" t="s">
        <v>475</v>
      </c>
    </row>
    <row r="37" spans="1:7">
      <c r="A37" t="s">
        <v>476</v>
      </c>
      <c r="B37" t="s">
        <v>299</v>
      </c>
      <c r="C37" t="s">
        <v>299</v>
      </c>
      <c r="D37" t="s">
        <v>475</v>
      </c>
      <c r="E37">
        <v>237750</v>
      </c>
    </row>
    <row r="38" spans="1:7">
      <c r="A38" t="s">
        <v>477</v>
      </c>
      <c r="D38" t="s">
        <v>475</v>
      </c>
      <c r="E38">
        <v>-200438</v>
      </c>
    </row>
    <row r="39" spans="1:7">
      <c r="A39" t="s">
        <v>478</v>
      </c>
      <c r="B39" t="s">
        <v>298</v>
      </c>
      <c r="C39" t="s">
        <v>298</v>
      </c>
      <c r="D39" t="s">
        <v>475</v>
      </c>
      <c r="F39">
        <v>181754</v>
      </c>
      <c r="G39">
        <v>525000</v>
      </c>
    </row>
    <row r="40" spans="1:7">
      <c r="A40" t="s">
        <v>479</v>
      </c>
      <c r="D40" t="s">
        <v>475</v>
      </c>
      <c r="G40">
        <v>-310132</v>
      </c>
    </row>
    <row r="41" spans="1:7">
      <c r="A41" t="s">
        <v>480</v>
      </c>
      <c r="B41" t="s">
        <v>481</v>
      </c>
      <c r="C41" t="s">
        <v>481</v>
      </c>
      <c r="D41" t="s">
        <v>475</v>
      </c>
      <c r="E41">
        <v>-8054</v>
      </c>
      <c r="F41">
        <v>-3630</v>
      </c>
      <c r="G41">
        <v>-11474</v>
      </c>
    </row>
    <row r="42" spans="1:7">
      <c r="A42" t="s">
        <v>482</v>
      </c>
      <c r="B42" t="s">
        <v>481</v>
      </c>
      <c r="C42" t="s">
        <v>481</v>
      </c>
      <c r="D42" t="s">
        <v>475</v>
      </c>
      <c r="E42">
        <v>-2340</v>
      </c>
      <c r="F42">
        <v>-2961</v>
      </c>
      <c r="G42">
        <v>-2612</v>
      </c>
    </row>
    <row r="43" spans="1:7">
      <c r="A43" t="s">
        <v>483</v>
      </c>
      <c r="B43" t="s">
        <v>248</v>
      </c>
      <c r="C43" t="s">
        <v>248</v>
      </c>
      <c r="D43" t="s">
        <v>475</v>
      </c>
      <c r="E43">
        <v>396</v>
      </c>
      <c r="F43">
        <v>-227</v>
      </c>
      <c r="G43">
        <v>271</v>
      </c>
    </row>
    <row r="44" spans="1:7">
      <c r="A44" t="s">
        <v>484</v>
      </c>
      <c r="B44" t="s">
        <v>311</v>
      </c>
      <c r="C44" t="s">
        <v>311</v>
      </c>
      <c r="D44" t="s">
        <v>475</v>
      </c>
      <c r="E44">
        <v>27314</v>
      </c>
      <c r="F44">
        <v>174936</v>
      </c>
      <c r="G44">
        <v>201053</v>
      </c>
    </row>
    <row r="45" spans="1:7">
      <c r="A45" t="s">
        <v>485</v>
      </c>
      <c r="B45" t="s">
        <v>313</v>
      </c>
      <c r="C45" t="s">
        <v>313</v>
      </c>
      <c r="D45" t="s">
        <v>475</v>
      </c>
      <c r="E45">
        <v>578</v>
      </c>
      <c r="F45">
        <v>743</v>
      </c>
      <c r="G45">
        <v>-522</v>
      </c>
    </row>
    <row r="46" spans="1:7">
      <c r="A46" t="s">
        <v>486</v>
      </c>
      <c r="B46" t="s">
        <v>487</v>
      </c>
      <c r="C46" t="s">
        <v>312</v>
      </c>
      <c r="D46" t="s">
        <v>475</v>
      </c>
      <c r="E46">
        <v>-12613</v>
      </c>
      <c r="F46">
        <v>78540</v>
      </c>
      <c r="G46">
        <v>-30264</v>
      </c>
    </row>
    <row r="47" spans="1:7">
      <c r="A47" t="s">
        <v>488</v>
      </c>
      <c r="B47" t="s">
        <v>489</v>
      </c>
      <c r="C47" t="s">
        <v>315</v>
      </c>
      <c r="D47" t="s">
        <v>475</v>
      </c>
      <c r="E47">
        <v>203729</v>
      </c>
      <c r="F47">
        <v>125189</v>
      </c>
      <c r="G47">
        <v>155453</v>
      </c>
    </row>
    <row r="48" spans="1:7">
      <c r="A48" t="s">
        <v>490</v>
      </c>
      <c r="B48" t="s">
        <v>316</v>
      </c>
      <c r="C48" t="s">
        <v>316</v>
      </c>
      <c r="D48" t="s">
        <v>475</v>
      </c>
      <c r="E48">
        <v>191116</v>
      </c>
      <c r="F48">
        <v>203729</v>
      </c>
      <c r="G48">
        <v>125189</v>
      </c>
    </row>
    <row r="49" spans="1:7">
      <c r="A49" t="s">
        <v>490</v>
      </c>
      <c r="B49" t="s">
        <v>316</v>
      </c>
      <c r="C49" t="s">
        <v>316</v>
      </c>
      <c r="D49" t="s">
        <v>475</v>
      </c>
      <c r="E49">
        <v>191116</v>
      </c>
      <c r="F49">
        <v>203729</v>
      </c>
      <c r="G49">
        <v>125189</v>
      </c>
    </row>
    <row r="50" spans="1:7">
      <c r="A50" t="s">
        <v>491</v>
      </c>
      <c r="D50" t="s">
        <v>475</v>
      </c>
      <c r="E50">
        <v>1535</v>
      </c>
      <c r="F50">
        <v>500</v>
      </c>
      <c r="G50">
        <v>114</v>
      </c>
    </row>
    <row r="51" spans="1:7">
      <c r="A51" t="s">
        <v>492</v>
      </c>
      <c r="D51" t="s">
        <v>475</v>
      </c>
      <c r="E51">
        <v>5426</v>
      </c>
      <c r="F51">
        <v>6873</v>
      </c>
      <c r="G51">
        <v>7773</v>
      </c>
    </row>
    <row r="52" spans="1:7">
      <c r="A52" t="s">
        <v>493</v>
      </c>
      <c r="B52" t="s">
        <v>316</v>
      </c>
      <c r="C52" t="s">
        <v>316</v>
      </c>
      <c r="D52" t="s">
        <v>475</v>
      </c>
      <c r="E52">
        <v>184155</v>
      </c>
      <c r="F52">
        <v>196356</v>
      </c>
      <c r="G52">
        <v>117302</v>
      </c>
    </row>
    <row r="53" spans="1:7">
      <c r="A53" t="s">
        <v>494</v>
      </c>
      <c r="D53" t="s">
        <v>475</v>
      </c>
    </row>
    <row r="54" spans="1:7">
      <c r="A54" t="s">
        <v>495</v>
      </c>
      <c r="D54" t="s">
        <v>475</v>
      </c>
      <c r="E54">
        <v>101489</v>
      </c>
      <c r="F54">
        <v>86359</v>
      </c>
      <c r="G54">
        <v>27535</v>
      </c>
    </row>
    <row r="55" spans="1:7">
      <c r="A55" t="s">
        <v>496</v>
      </c>
      <c r="D55" t="s">
        <v>475</v>
      </c>
      <c r="E55">
        <v>401</v>
      </c>
      <c r="F55">
        <v>103</v>
      </c>
      <c r="G55">
        <v>305</v>
      </c>
    </row>
    <row r="56" spans="1:7">
      <c r="A56" t="s">
        <v>497</v>
      </c>
      <c r="B56" t="s">
        <v>311</v>
      </c>
      <c r="C56" t="s">
        <v>311</v>
      </c>
      <c r="D56" t="s">
        <v>475</v>
      </c>
    </row>
    <row r="57" spans="1:7">
      <c r="A57" t="s">
        <v>498</v>
      </c>
      <c r="D57" t="s">
        <v>475</v>
      </c>
      <c r="E57">
        <v>18640</v>
      </c>
      <c r="F57">
        <v>53682</v>
      </c>
      <c r="G57">
        <v>39492</v>
      </c>
    </row>
    <row r="58" spans="1:7">
      <c r="A58" t="s">
        <v>499</v>
      </c>
      <c r="D58" t="s">
        <v>475</v>
      </c>
      <c r="E58">
        <v>7474</v>
      </c>
      <c r="F58">
        <v>23762</v>
      </c>
      <c r="G58">
        <v>13804</v>
      </c>
    </row>
    <row r="59" spans="1:7">
      <c r="A59" t="s">
        <v>500</v>
      </c>
      <c r="B59" t="s">
        <v>287</v>
      </c>
      <c r="C59" t="s">
        <v>287</v>
      </c>
      <c r="D59" t="s">
        <v>467</v>
      </c>
      <c r="E59">
        <v>279</v>
      </c>
      <c r="F59">
        <v>1082</v>
      </c>
      <c r="G59">
        <v>2177</v>
      </c>
    </row>
    <row r="60" spans="1:7">
      <c r="A60" t="s">
        <v>501</v>
      </c>
      <c r="D60" t="s">
        <v>475</v>
      </c>
      <c r="E60">
        <v>312</v>
      </c>
      <c r="F60">
        <v>1483</v>
      </c>
      <c r="G60">
        <v>1623</v>
      </c>
    </row>
    <row r="61" spans="1:7">
      <c r="A61" t="s">
        <v>502</v>
      </c>
      <c r="B61" t="s">
        <v>240</v>
      </c>
      <c r="C61" t="s">
        <v>240</v>
      </c>
      <c r="D61" t="s">
        <v>452</v>
      </c>
      <c r="E61">
        <v>1375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12E4A3-B91A-4337-90AE-695D08182A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82F22E-D7E2-4AB3-A6D4-0A363A4CE2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82770E-D877-43D2-B0A8-9DD6EEEE5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2021-11-12T04:42:02Z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