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12" i="1" l="1"/>
  <c r="F212" i="1"/>
  <c r="F227" i="1" s="1"/>
  <c r="F11" i="1" s="1"/>
  <c r="G25" i="1"/>
  <c r="F25" i="1"/>
  <c r="G432" i="1"/>
  <c r="G433" i="1" s="1"/>
  <c r="F432" i="1"/>
  <c r="F433" i="1" s="1"/>
  <c r="F418" i="1"/>
  <c r="G417" i="1"/>
  <c r="G418" i="1" s="1"/>
  <c r="F417" i="1"/>
  <c r="G397" i="1"/>
  <c r="G409" i="1" s="1"/>
  <c r="G410" i="1" s="1"/>
  <c r="F397" i="1"/>
  <c r="F409" i="1" s="1"/>
  <c r="F410" i="1" s="1"/>
  <c r="N382" i="1"/>
  <c r="O381" i="1"/>
  <c r="N381" i="1"/>
  <c r="M381" i="1"/>
  <c r="L381" i="1"/>
  <c r="K381" i="1"/>
  <c r="J381" i="1"/>
  <c r="H381" i="1"/>
  <c r="L377" i="1"/>
  <c r="N376" i="1"/>
  <c r="O375" i="1"/>
  <c r="N375" i="1"/>
  <c r="M375" i="1"/>
  <c r="L375" i="1"/>
  <c r="K375" i="1"/>
  <c r="J375" i="1"/>
  <c r="H375" i="1"/>
  <c r="J373" i="1"/>
  <c r="N371" i="1"/>
  <c r="H370" i="1"/>
  <c r="J369" i="1"/>
  <c r="L368" i="1"/>
  <c r="N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G297" i="1"/>
  <c r="G319" i="1" s="1"/>
  <c r="G326" i="1" s="1"/>
  <c r="O296" i="1"/>
  <c r="N296" i="1"/>
  <c r="M296" i="1"/>
  <c r="L296" i="1"/>
  <c r="K296" i="1"/>
  <c r="J296" i="1"/>
  <c r="I296" i="1"/>
  <c r="H296" i="1"/>
  <c r="G296" i="1"/>
  <c r="F296" i="1"/>
  <c r="F297" i="1" s="1"/>
  <c r="F319" i="1" s="1"/>
  <c r="O227" i="1"/>
  <c r="N227" i="1"/>
  <c r="M227" i="1"/>
  <c r="L227" i="1"/>
  <c r="K227" i="1"/>
  <c r="J227" i="1"/>
  <c r="I227" i="1"/>
  <c r="H227" i="1"/>
  <c r="G227" i="1"/>
  <c r="O210" i="1"/>
  <c r="N210" i="1"/>
  <c r="M210" i="1"/>
  <c r="L210" i="1"/>
  <c r="K210" i="1"/>
  <c r="J210" i="1"/>
  <c r="I210" i="1"/>
  <c r="H210" i="1"/>
  <c r="G210" i="1"/>
  <c r="F210" i="1"/>
  <c r="F10" i="1" s="1"/>
  <c r="O189" i="1"/>
  <c r="N189" i="1"/>
  <c r="M189" i="1"/>
  <c r="L189" i="1"/>
  <c r="K189" i="1"/>
  <c r="J189" i="1"/>
  <c r="I189" i="1"/>
  <c r="H189" i="1"/>
  <c r="G189" i="1"/>
  <c r="F189" i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F100" i="1"/>
  <c r="F128" i="1" s="1"/>
  <c r="F7" i="1" s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3" i="1" s="1"/>
  <c r="L71" i="1"/>
  <c r="L372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I30" i="1"/>
  <c r="I369" i="1" s="1"/>
  <c r="H30" i="1"/>
  <c r="H369" i="1" s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M12" i="1"/>
  <c r="M366" i="1" s="1"/>
  <c r="L12" i="1"/>
  <c r="L366" i="1" s="1"/>
  <c r="K12" i="1"/>
  <c r="K366" i="1" s="1"/>
  <c r="J12" i="1"/>
  <c r="J366" i="1" s="1"/>
  <c r="I12" i="1"/>
  <c r="I366" i="1" s="1"/>
  <c r="H12" i="1"/>
  <c r="H366" i="1" s="1"/>
  <c r="O11" i="1"/>
  <c r="N11" i="1"/>
  <c r="M11" i="1"/>
  <c r="L11" i="1"/>
  <c r="K11" i="1"/>
  <c r="J11" i="1"/>
  <c r="I11" i="1"/>
  <c r="H11" i="1"/>
  <c r="G11" i="1"/>
  <c r="O10" i="1"/>
  <c r="N10" i="1"/>
  <c r="M10" i="1"/>
  <c r="L10" i="1"/>
  <c r="K10" i="1"/>
  <c r="J10" i="1"/>
  <c r="I10" i="1"/>
  <c r="H10" i="1"/>
  <c r="G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G9" i="1"/>
  <c r="G384" i="1" s="1"/>
  <c r="F9" i="1"/>
  <c r="F384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M6" i="1"/>
  <c r="M371" i="1" s="1"/>
  <c r="L6" i="1"/>
  <c r="L371" i="1" s="1"/>
  <c r="K6" i="1"/>
  <c r="K371" i="1" s="1"/>
  <c r="J6" i="1"/>
  <c r="J371" i="1" s="1"/>
  <c r="I6" i="1"/>
  <c r="I371" i="1" s="1"/>
  <c r="H6" i="1"/>
  <c r="H365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61" i="1" l="1"/>
  <c r="G8" i="1" s="1"/>
  <c r="G12" i="1" s="1"/>
  <c r="F161" i="1"/>
  <c r="F8" i="1" s="1"/>
  <c r="F12" i="1" s="1"/>
  <c r="G353" i="1"/>
  <c r="G355" i="1" s="1"/>
  <c r="G357" i="1" s="1"/>
  <c r="G385" i="1"/>
  <c r="F383" i="1"/>
  <c r="F382" i="1"/>
  <c r="F326" i="1"/>
  <c r="J368" i="1"/>
  <c r="N370" i="1"/>
  <c r="H373" i="1"/>
  <c r="F375" i="1"/>
  <c r="L376" i="1"/>
  <c r="J377" i="1"/>
  <c r="F381" i="1"/>
  <c r="L382" i="1"/>
  <c r="J383" i="1"/>
  <c r="H384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J378" i="1"/>
  <c r="I365" i="1"/>
  <c r="M368" i="1"/>
  <c r="M372" i="1"/>
  <c r="I375" i="1"/>
  <c r="O376" i="1"/>
  <c r="M377" i="1"/>
  <c r="K378" i="1"/>
  <c r="I381" i="1"/>
  <c r="O382" i="1"/>
  <c r="K384" i="1"/>
  <c r="F363" i="1"/>
  <c r="N368" i="1"/>
  <c r="H371" i="1"/>
  <c r="N372" i="1"/>
  <c r="L373" i="1"/>
  <c r="H376" i="1"/>
  <c r="F377" i="1"/>
  <c r="N377" i="1"/>
  <c r="L378" i="1"/>
  <c r="H382" i="1"/>
  <c r="G363" i="1"/>
  <c r="O368" i="1"/>
  <c r="O372" i="1"/>
  <c r="I376" i="1"/>
  <c r="G377" i="1"/>
  <c r="O377" i="1"/>
  <c r="M378" i="1"/>
  <c r="I382" i="1"/>
  <c r="J384" i="1"/>
  <c r="F13" i="1"/>
  <c r="F44" i="1"/>
  <c r="H363" i="1"/>
  <c r="G13" i="1"/>
  <c r="G44" i="1"/>
  <c r="I363" i="1"/>
  <c r="G376" i="1" l="1"/>
  <c r="G366" i="1"/>
  <c r="G383" i="1"/>
  <c r="G14" i="1"/>
  <c r="G382" i="1"/>
  <c r="F376" i="1"/>
  <c r="F366" i="1"/>
  <c r="F14" i="1"/>
  <c r="F353" i="1"/>
  <c r="F355" i="1" s="1"/>
  <c r="F357" i="1" s="1"/>
  <c r="F385" i="1"/>
  <c r="F378" i="1"/>
  <c r="F370" i="1"/>
  <c r="F59" i="1"/>
  <c r="F67" i="1" s="1"/>
  <c r="F71" i="1" s="1"/>
  <c r="G378" i="1"/>
  <c r="G370" i="1"/>
  <c r="G59" i="1"/>
  <c r="G67" i="1" s="1"/>
  <c r="G71" i="1" s="1"/>
  <c r="G373" i="1" l="1"/>
  <c r="G83" i="1"/>
  <c r="G372" i="1"/>
  <c r="G6" i="1"/>
  <c r="F373" i="1"/>
  <c r="F83" i="1"/>
  <c r="F372" i="1"/>
  <c r="F6" i="1"/>
  <c r="F371" i="1" l="1"/>
  <c r="F365" i="1"/>
  <c r="G371" i="1"/>
  <c r="G365" i="1"/>
</calcChain>
</file>

<file path=xl/sharedStrings.xml><?xml version="1.0" encoding="utf-8"?>
<sst xmlns="http://schemas.openxmlformats.org/spreadsheetml/2006/main" count="1095" uniqueCount="569">
  <si>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</si>
  <si>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</si>
  <si>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</si>
  <si>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</si>
  <si>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</si>
  <si>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</si>
  <si>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</si>
  <si>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</si>
  <si>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</si>
  <si>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</si>
  <si>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</si>
  <si>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</si>
  <si>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</si>
  <si>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</si>
  <si>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</si>
  <si>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</si>
  <si>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</si>
  <si>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</si>
  <si>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</si>
  <si>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</si>
  <si>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</si>
  <si>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</si>
  <si>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</si>
  <si>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</si>
  <si>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</si>
  <si>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</si>
  <si>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</si>
  <si>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</si>
  <si>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</si>
  <si>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</si>
  <si>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</si>
  <si>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</si>
  <si>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</si>
  <si>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</si>
  <si>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</si>
  <si>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</si>
  <si>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</si>
  <si>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</si>
  <si>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</si>
  <si>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</si>
  <si>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</si>
  <si>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</si>
  <si>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</si>
  <si>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</si>
  <si>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</si>
  <si>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</si>
  <si>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</si>
  <si>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</si>
  <si>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</si>
  <si>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</si>
  <si>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</si>
  <si>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</si>
  <si>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</si>
  <si>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</si>
  <si>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</si>
  <si>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</si>
  <si>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</si>
  <si>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</si>
  <si>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</si>
  <si>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</si>
  <si>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</si>
  <si>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</si>
  <si>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</si>
  <si>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</si>
  <si>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</si>
  <si>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</si>
  <si>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</si>
  <si>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</si>
  <si>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</si>
  <si>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</si>
  <si>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</si>
  <si>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</si>
  <si>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</si>
  <si>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</si>
  <si>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</si>
  <si>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</si>
  <si>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</si>
  <si>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</si>
  <si>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</si>
  <si>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</si>
  <si>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</si>
  <si>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</si>
  <si>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</si>
  <si>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</si>
  <si>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</si>
  <si>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</si>
  <si>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</si>
  <si>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</si>
  <si>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</si>
  <si>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</si>
  <si>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</si>
  <si>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</si>
  <si>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</si>
  <si>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</si>
  <si>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</si>
  <si>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</si>
  <si>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</si>
  <si>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</si>
  <si>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</si>
  <si>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</si>
  <si>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</si>
  <si>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</si>
  <si>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</si>
  <si>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</si>
  <si>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</si>
  <si>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</si>
  <si>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</si>
  <si>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</si>
  <si>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</si>
  <si>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</si>
  <si>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</si>
  <si>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</si>
  <si>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</si>
  <si>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</si>
  <si>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</si>
  <si>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</si>
  <si>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</si>
  <si>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</si>
  <si>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</si>
  <si>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</si>
  <si>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</si>
  <si>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</si>
  <si>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</si>
  <si>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</si>
  <si>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</si>
  <si>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</si>
  <si>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</si>
  <si>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</si>
  <si>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</si>
  <si>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</si>
  <si>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</si>
  <si>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</si>
  <si>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</si>
  <si>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</si>
  <si>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</si>
  <si>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</si>
  <si>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</si>
  <si>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</si>
  <si>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</si>
  <si>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</si>
  <si>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</si>
  <si>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</si>
  <si>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</si>
  <si>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</si>
  <si>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</si>
  <si>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</si>
  <si>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</si>
  <si>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</si>
  <si>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</si>
  <si>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</si>
  <si>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</si>
  <si>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</si>
  <si>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</si>
  <si>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</si>
  <si>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</si>
  <si>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</si>
  <si>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</si>
  <si>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</si>
  <si>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</si>
  <si>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</si>
  <si>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</si>
  <si>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</si>
  <si>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</si>
  <si>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</si>
  <si>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</si>
  <si>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</si>
  <si>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</si>
  <si>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</si>
  <si>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</si>
  <si>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</si>
  <si>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</si>
  <si>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</si>
  <si>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</si>
  <si>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</si>
  <si>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</si>
  <si>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</si>
  <si>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</si>
  <si>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</si>
  <si>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</si>
  <si>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</si>
  <si>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</si>
  <si>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</si>
  <si>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</si>
  <si>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</si>
  <si>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</si>
  <si>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</si>
  <si>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</si>
  <si>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</si>
  <si>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</si>
  <si>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</si>
  <si>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</si>
  <si>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</si>
  <si>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</si>
  <si>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</si>
  <si>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</si>
  <si>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</si>
  <si>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</si>
  <si>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</si>
  <si>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</si>
  <si>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</si>
  <si>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</si>
  <si>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</si>
  <si>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</si>
  <si>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</si>
  <si>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</si>
  <si>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</si>
  <si>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</si>
  <si>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</si>
  <si>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</si>
  <si>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</si>
  <si>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</si>
  <si>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</si>
  <si>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</si>
  <si>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</si>
  <si>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</si>
  <si>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</si>
  <si>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</si>
  <si>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</si>
  <si>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</si>
  <si>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</si>
  <si>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</si>
  <si>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</si>
  <si>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</si>
  <si>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</si>
  <si>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</si>
  <si>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</si>
  <si>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</si>
  <si>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</si>
  <si>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</si>
  <si>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</si>
  <si>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</si>
  <si>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</si>
  <si>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</si>
  <si>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</si>
  <si>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</si>
  <si>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</si>
  <si>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</si>
  <si>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</si>
  <si>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</si>
  <si>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</si>
  <si>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</si>
  <si>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</si>
  <si>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</si>
  <si>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</si>
  <si>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</si>
  <si>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</si>
  <si>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</si>
  <si>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</si>
  <si>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</si>
  <si>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</si>
  <si>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</si>
  <si>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</si>
  <si>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</si>
  <si>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</si>
  <si>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</si>
  <si>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</si>
  <si>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</si>
  <si>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</si>
  <si>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</si>
  <si>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</si>
  <si>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</si>
  <si>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</si>
  <si>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</si>
  <si>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</si>
  <si>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</si>
  <si>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</si>
  <si>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</si>
  <si>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</si>
  <si>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</si>
  <si>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</si>
  <si>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</si>
  <si>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</si>
  <si>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</si>
  <si>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</si>
  <si>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</si>
  <si>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</si>
  <si>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</si>
  <si>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</si>
  <si>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</si>
  <si>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</si>
  <si>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</si>
  <si>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</si>
  <si>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</si>
  <si>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</si>
  <si>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</si>
  <si>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</si>
  <si>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</si>
  <si>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</si>
  <si>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</si>
  <si>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</si>
  <si>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</si>
  <si>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</si>
  <si>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</si>
  <si>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</si>
  <si>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</si>
  <si>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</si>
  <si>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</si>
  <si>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</si>
  <si>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</si>
  <si>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</si>
  <si>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</si>
  <si>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</si>
  <si>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</si>
  <si>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</si>
  <si>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</si>
  <si>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</si>
  <si>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</si>
  <si>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</si>
  <si>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</si>
  <si>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</si>
  <si>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</si>
  <si>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</si>
  <si>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</si>
  <si>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</si>
  <si>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</si>
  <si>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</si>
  <si>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</si>
  <si>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</si>
  <si>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</si>
  <si>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</si>
  <si>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</si>
  <si>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</si>
  <si>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</si>
  <si>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</si>
  <si>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</si>
  <si>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</si>
  <si>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</si>
  <si>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</si>
  <si>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</si>
  <si>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</si>
  <si>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</si>
  <si>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</si>
  <si>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</si>
  <si>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</si>
  <si>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</si>
  <si>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</si>
  <si>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</si>
  <si>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</si>
  <si>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</si>
  <si>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</si>
  <si>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</si>
  <si>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</si>
  <si>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</si>
  <si>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</si>
  <si>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</si>
  <si>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</si>
  <si>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</si>
  <si>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</si>
  <si>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</si>
  <si>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</si>
  <si>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</si>
  <si>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</si>
  <si>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</si>
  <si>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</si>
  <si>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</si>
  <si>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</si>
  <si>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</si>
  <si>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</si>
  <si>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</si>
  <si>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</si>
  <si>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</si>
  <si>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</si>
  <si>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</si>
  <si>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</si>
  <si>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</si>
  <si>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</si>
  <si>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</si>
  <si>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</si>
  <si>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</si>
  <si>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</si>
  <si>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</si>
  <si>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</si>
  <si>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</si>
  <si>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</si>
  <si>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(in thousands of $, except share amounts)</t>
  </si>
  <si>
    <t>ASSETS</t>
  </si>
  <si>
    <t>Current assets</t>
  </si>
  <si>
    <t>Cash and cash equivalents</t>
  </si>
  <si>
    <t>Restricted cash and short-term deposits</t>
  </si>
  <si>
    <t>Trade accounts receivable*</t>
  </si>
  <si>
    <t>Amounts due from related parties</t>
  </si>
  <si>
    <t>Inventories</t>
  </si>
  <si>
    <t>Other current assets</t>
  </si>
  <si>
    <t>Total current assets</t>
  </si>
  <si>
    <t>Non-current assets</t>
  </si>
  <si>
    <t>Restricted cash</t>
  </si>
  <si>
    <t>Investments in affiliates</t>
  </si>
  <si>
    <t>Asset under development</t>
  </si>
  <si>
    <t>Other Intangibles</t>
  </si>
  <si>
    <t>Vessels and equipment, net</t>
  </si>
  <si>
    <t>Other non-current assets</t>
  </si>
  <si>
    <t>Total assets</t>
  </si>
  <si>
    <t>LIABILITIES AND EQUITY</t>
  </si>
  <si>
    <t>Current liabilities</t>
  </si>
  <si>
    <t>Current portion of long-term debt and short-term debt</t>
  </si>
  <si>
    <t>Trade accounts payable*</t>
  </si>
  <si>
    <t>Accrued expenses*</t>
  </si>
  <si>
    <t>Accruals</t>
  </si>
  <si>
    <t>Amounts due to related parties</t>
  </si>
  <si>
    <t>Other current liabilities</t>
  </si>
  <si>
    <t>Total current liabilities</t>
  </si>
  <si>
    <t>Non-current liabilities</t>
  </si>
  <si>
    <t>Long-term debt</t>
  </si>
  <si>
    <t>Other non-current liabilities</t>
  </si>
  <si>
    <t>Total liabilities</t>
  </si>
  <si>
    <t>Commitments and contingencies</t>
  </si>
  <si>
    <t>EQUITY</t>
  </si>
  <si>
    <t>Share capital 101,302,404 common shares of $1.00 each issued and outstanding</t>
  </si>
  <si>
    <t>(2017: 101,118,289)</t>
  </si>
  <si>
    <t>Treasury shares</t>
  </si>
  <si>
    <t>Treasury Stock</t>
  </si>
  <si>
    <t>Additional paid-in capital</t>
  </si>
  <si>
    <t>Contributed surplus</t>
  </si>
  <si>
    <t>Accumulated other comprehensive loss</t>
  </si>
  <si>
    <t>Retained losses</t>
  </si>
  <si>
    <t>Total stockholders' equity</t>
  </si>
  <si>
    <t>Non-controlling interests</t>
  </si>
  <si>
    <t>Total equity</t>
  </si>
  <si>
    <t>CONSOLIDATED STATEMENTS OF INCOME (LOSS) FOR THE YEARS ENDED DECEMBER 31, 2018, 2017 AND</t>
  </si>
  <si>
    <t>2016</t>
  </si>
  <si>
    <t>(in thousands of $, except per share amounts)</t>
  </si>
  <si>
    <t>Time and voyage charter revenues</t>
  </si>
  <si>
    <t>Time charter revenues - collaborative arrangement</t>
  </si>
  <si>
    <t>Liquefaction services revenue</t>
  </si>
  <si>
    <t>Vessel and other management fees</t>
  </si>
  <si>
    <t>Total operating revenues</t>
  </si>
  <si>
    <t>Revenue</t>
  </si>
  <si>
    <t>Vessel operating expenses</t>
  </si>
  <si>
    <t>Voyage, charterhire and commission expenses</t>
  </si>
  <si>
    <t>Voyage,  charterhire and commission expenses - arrangement</t>
  </si>
  <si>
    <t>Administrative expenses</t>
  </si>
  <si>
    <t>Project development expenses</t>
  </si>
  <si>
    <t>Depreciation and amortization</t>
  </si>
  <si>
    <t>Impairment of non-current assets</t>
  </si>
  <si>
    <t>Reversal or Impairment</t>
  </si>
  <si>
    <t>Total operating expenses</t>
  </si>
  <si>
    <t>Other operating income</t>
  </si>
  <si>
    <t>Other Operating Income</t>
  </si>
  <si>
    <t>Realized and unrealized gain on oil derivative instrument</t>
  </si>
  <si>
    <t>Other operating gains - LNG trading</t>
  </si>
  <si>
    <t>Operating income (loss)</t>
  </si>
  <si>
    <t>Operating Profit</t>
  </si>
  <si>
    <t>Other non-operating expense</t>
  </si>
  <si>
    <t>Net loss on loss of control of Golar Power</t>
  </si>
  <si>
    <t>Total other non-operating expense</t>
  </si>
  <si>
    <t>Financial income (expense)</t>
  </si>
  <si>
    <t>Interest income</t>
  </si>
  <si>
    <t>Interest expense</t>
  </si>
  <si>
    <t>(Losses) gains on derivative instruments</t>
  </si>
  <si>
    <t>Other financial items, net</t>
  </si>
  <si>
    <t>Net financial expense</t>
  </si>
  <si>
    <t>Loss before equity in net (losses) earnings of affiliates, income taxes and non-controlling interests</t>
  </si>
  <si>
    <t>Income taxes</t>
  </si>
  <si>
    <t>Equity in net (losses) earnings of affiliates</t>
  </si>
  <si>
    <t>Net loss</t>
  </si>
  <si>
    <t>Net income attributable to non-controlling interests</t>
  </si>
  <si>
    <t>Net loss attributable to stockholders of Golar LNG Limited</t>
  </si>
  <si>
    <t>Loss per share attributable to Golar LNG Ltd stockholders</t>
  </si>
  <si>
    <t>Per common share amounts:</t>
  </si>
  <si>
    <t>Loss per share  basic and diluted</t>
  </si>
  <si>
    <t>GOLAR LNG LIMITED</t>
  </si>
  <si>
    <t>CONSOLIDATED STATEMENTS OF COMPREHENSIVE LOSS FOR THE YEARS ENDED DECEMBER 31, 2018,</t>
  </si>
  <si>
    <t>2017 AND 2016</t>
  </si>
  <si>
    <t>(in thousands of $)</t>
  </si>
  <si>
    <t>COMPREHENSIVE LOSS</t>
  </si>
  <si>
    <t>Total Other Comprehensive Loss</t>
  </si>
  <si>
    <t>Total Other Comprehensive Income</t>
  </si>
  <si>
    <t>Other comprehensive income (loss):</t>
  </si>
  <si>
    <t>Gain (loss) associated with pensions, net of tax</t>
  </si>
  <si>
    <t>Share of affiliates comprehensive (loss) income</t>
  </si>
  <si>
    <t>Comprehensive loss</t>
  </si>
  <si>
    <t>Comprehensive loss attributable to:</t>
  </si>
  <si>
    <t>Stockholders of Golar LNG Limited</t>
  </si>
  <si>
    <t>Share of profit from associates, JVs</t>
  </si>
  <si>
    <t>(1) No tax impact for the years ended December 31, 2018, 2017 and 2016</t>
  </si>
  <si>
    <t>CONSOLIDATED STATEMENTS OF CASH FLOWS FOR THE YEARS ENDED DECEMBER 31, 2018, 2017 AND</t>
  </si>
  <si>
    <t>Operating activities</t>
  </si>
  <si>
    <t>Operating Activities</t>
  </si>
  <si>
    <t>Adjustments to reconcile net loss to net cash provided by (used in)</t>
  </si>
  <si>
    <t>operating activities:</t>
  </si>
  <si>
    <t>Amortization of deferred charges and debt guarantees</t>
  </si>
  <si>
    <t>Equity in net losses (earnings) of affiliates</t>
  </si>
  <si>
    <t>Dividends received</t>
  </si>
  <si>
    <t>Investing Activities</t>
  </si>
  <si>
    <t>Compensation cost related to stock options</t>
  </si>
  <si>
    <t>Net foreign exchange losses</t>
  </si>
  <si>
    <t>Financing Activities</t>
  </si>
  <si>
    <t>Change in fair value of derivative instruments</t>
  </si>
  <si>
    <t>Change in fair value of oil derivative instrument</t>
  </si>
  <si>
    <t>Amortization of deferred tax benefits on intra-group transfers</t>
  </si>
  <si>
    <t>Impairment of loan receivable</t>
  </si>
  <si>
    <t>Change in assets and liabilities:</t>
  </si>
  <si>
    <t>Trade accounts receivable</t>
  </si>
  <si>
    <t>Other current and non-current assets</t>
  </si>
  <si>
    <t>Amounts due to related companies</t>
  </si>
  <si>
    <t>Trade accounts payable</t>
  </si>
  <si>
    <t>Other current and non-current liabilities (1)</t>
  </si>
  <si>
    <t>Net cash provided by (used in) operating activities</t>
  </si>
  <si>
    <t>Investing activities</t>
  </si>
  <si>
    <t>Additions to vessels and equipment</t>
  </si>
  <si>
    <t>Additions to newbuildings</t>
  </si>
  <si>
    <t>Additions to asset under development</t>
  </si>
  <si>
    <t>Additions to investments in affiliates</t>
  </si>
  <si>
    <t>Short-term loan granted</t>
  </si>
  <si>
    <t>Proceeds from disposals to Golar Partners, net of cash disposed</t>
  </si>
  <si>
    <t>Proceeds from loss of control of Golar Power, net of cash disposed</t>
  </si>
  <si>
    <t>Net cash (used in) provided by investing activities</t>
  </si>
  <si>
    <t>Financing activities</t>
  </si>
  <si>
    <t>Proceeds from short-term and long-term debt (including related parties)</t>
  </si>
  <si>
    <t>Payment for capped call in connection with bond issuance</t>
  </si>
  <si>
    <t>Repayments of short-term and long-term debt (including related parties)</t>
  </si>
  <si>
    <t>Financing costs paid</t>
  </si>
  <si>
    <t>Cash dividends paid</t>
  </si>
  <si>
    <t>Proceeds from exercise of share options</t>
  </si>
  <si>
    <t>Proceeds from issuance of equity</t>
  </si>
  <si>
    <t>Acquisition of non-controlling interests</t>
  </si>
  <si>
    <t xml:space="preserve">Dividend paid to shareholders to parent on minority interests </t>
  </si>
  <si>
    <t>Net cash provided by financing activities</t>
  </si>
  <si>
    <t>Net increase (decrease) in cash, cash equivalents and restricted cash</t>
  </si>
  <si>
    <t>Net increase (decrease) in cash and cash equivalents</t>
  </si>
  <si>
    <t>Cash, cash equivalents and restricted cash at beginning of period</t>
  </si>
  <si>
    <t>Cash and cash equivalents at beginning of period</t>
  </si>
  <si>
    <t>Cash, cash equivalents and restricted cash at end of period</t>
  </si>
  <si>
    <t>Supplemental disclosure of cash flow information:</t>
  </si>
  <si>
    <t>Cash paid during the year for:</t>
  </si>
  <si>
    <t xml:space="preserve">Adjustment for Income Tax Paid </t>
  </si>
  <si>
    <t>Interest paid, net of capitalized interest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</si>
  <si>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</si>
  <si>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</si>
  <si>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</si>
  <si>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</si>
  <si>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turnover</t>
  </si>
  <si>
    <t>Niyoshi Aithal</t>
  </si>
  <si>
    <t>cost of goods sold</t>
  </si>
  <si>
    <t>interest income</t>
  </si>
  <si>
    <t>other non-current assets</t>
  </si>
  <si>
    <t>ordinary shares</t>
  </si>
  <si>
    <t>additional paid-in capital</t>
  </si>
  <si>
    <t>changed value</t>
  </si>
  <si>
    <t>vessel operating expenses</t>
  </si>
  <si>
    <t>voyage, charterhire and commission expenses</t>
  </si>
  <si>
    <t>Voyage, charterhire and commission expenses - collaborative arrangement</t>
  </si>
  <si>
    <t>shifted to the left</t>
  </si>
  <si>
    <t>deleted value</t>
  </si>
  <si>
    <t>added value</t>
  </si>
  <si>
    <t>unrealized gain or loss</t>
  </si>
  <si>
    <t>realized and unrealized gain on oil derivative instrument</t>
  </si>
  <si>
    <t>interest received and financial income</t>
  </si>
  <si>
    <t>interest paid and financial costs</t>
  </si>
  <si>
    <t>interest expense</t>
  </si>
  <si>
    <t>non-operating expense</t>
  </si>
  <si>
    <t>other non-operating expense</t>
  </si>
  <si>
    <t>other income (expenses)</t>
  </si>
  <si>
    <t>(losses) gains on derivative instruments</t>
  </si>
  <si>
    <t>other financial items, net</t>
  </si>
  <si>
    <t>current taxation</t>
  </si>
  <si>
    <t>income taxes</t>
  </si>
  <si>
    <t>equity in net (losses) earnings of affiliates</t>
  </si>
  <si>
    <t>minority interest</t>
  </si>
  <si>
    <t>other operating current assets</t>
  </si>
  <si>
    <t>other current assets</t>
  </si>
  <si>
    <t>restricted cash</t>
  </si>
  <si>
    <t>changed value for 2017</t>
  </si>
  <si>
    <t>amounts due to related parties</t>
  </si>
  <si>
    <t>long term trade creditors</t>
  </si>
  <si>
    <t>contributed surplus</t>
  </si>
  <si>
    <t>reserves and surplus</t>
  </si>
  <si>
    <t>retained earnings</t>
  </si>
  <si>
    <t>retained losses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</si>
</sst>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3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/>
    <xf numFmtId="3" fontId="4" fillId="0" borderId="0" xfId="2" applyFont="1" applyAlignment="1">
      <alignment horizontal="left" vertical="center" wrapText="1"/>
    </xf>
    <xf numFmtId="3" fontId="4" fillId="0" borderId="0" xfId="2" applyFont="1" applyFill="1" applyAlignment="1">
      <alignment horizontal="left" vertical="center" wrapText="1"/>
    </xf>
    <xf numFmtId="3" fontId="4" fillId="0" borderId="0" xfId="2" applyFill="1"/>
    <xf numFmtId="3" fontId="4" fillId="0" borderId="0" xfId="2" applyFont="1"/>
    <xf numFmtId="3" fontId="4" fillId="0" borderId="0" xfId="2" applyFont="1" applyFill="1"/>
    <xf numFmtId="3" fontId="4" fillId="0" borderId="0" xfId="2" applyFill="1" applyAlignment="1">
      <alignment horizontal="left" vertical="center" wrapText="1"/>
    </xf>
    <xf numFmtId="3" fontId="4" fillId="0" borderId="0" xfId="2" applyAlignment="1">
      <alignment horizontal="left" vertical="center" wrapText="1"/>
    </xf>
    <xf numFmtId="3" fontId="4" fillId="0" borderId="0" xfId="2" applyFont="1" applyFill="1" applyAlignment="1">
      <alignment horizontal="center" vertical="center" wrapText="1"/>
    </xf>
    <xf numFmtId="3" fontId="0" fillId="12" borderId="0" xfId="0" applyFill="1"/>
    <xf numFmtId="3" fontId="0" fillId="13" borderId="0" xfId="0" applyFill="1"/>
    <xf numFmtId="3" fontId="0" fillId="0" borderId="0" xfId="0" applyFill="1"/>
  </cellXfs>
  <cellStyles count="3">
    <cellStyle name="Normal" xfId="0" builtinId="0"/>
    <cellStyle name="Normal 2" xfId="2"/>
    <cellStyle name="Percent" xfId="1" builtinId="5"/>
  </cellStyles>
  <dxfs count="45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AF9-4F66-B4F0-17712594F2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A5C-4095-9ABC-45083AC7E4D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E0-4F24-8C93-CC013985D5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9C7-475A-8769-F58B230707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21B-4880-BCF4-E94AC8C984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E31-4486-9AAD-4BCDFE9ACF0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961-49B7-AE42-F801C8BFB84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745-4602-8448-619B7F3BC43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974-4625-B08C-99562585EB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35D-455B-A966-297EA93C47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2B3-4087-8C99-155D368C967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2DC-4A6A-B185-712F229400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A43-464F-BB06-EAA517D1E2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463-430E-98C7-C6ADF446617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DEA-4C61-B4A9-FDEC78EB05F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37.7109375" style="1" customWidth="1"/>
    <col min="6" max="7" width="16.14062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-73792</v>
      </c>
      <c r="G6" s="7">
        <f t="shared" ref="G6:O6" si="1">IF(G4=$BF$1,"",G71)</f>
        <v>-154255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4156658</v>
      </c>
      <c r="G7" s="7">
        <f t="shared" ref="G7:O7" si="2">IF(G4=$BF$1,"",G128)</f>
        <v>4290827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649937</v>
      </c>
      <c r="G8" s="7">
        <f t="shared" ref="G8:O8" si="3">IF(G4=$BF$1,"",G161)</f>
        <v>473460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1000138</v>
      </c>
      <c r="G9" s="7">
        <f t="shared" ref="G9:O9" si="4">IF(G4=$BF$1,"",G189)</f>
        <v>1632274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1980666</v>
      </c>
      <c r="G10" s="7">
        <f t="shared" ref="G10:O10" si="5">IF(G4=$BF$1,"",G210)</f>
        <v>1335709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1825791</v>
      </c>
      <c r="G11" s="7">
        <f t="shared" ref="G11:O11" si="6">IF(G4=$BF$1,"",G227)</f>
        <v>1796304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4806595</v>
      </c>
      <c r="G12" s="35">
        <f t="shared" ref="G12:O12" si="7">IF(G4=$BF$1,"",SUM(G7:G8))</f>
        <v>4764287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4806595</v>
      </c>
      <c r="G13" s="35">
        <f t="shared" ref="G13:O13" si="8">IF(G4=$BF$1,"",SUM(G9:G11))</f>
        <v>4764287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 s="38">
        <v>430604</v>
      </c>
      <c r="G24">
        <v>143537</v>
      </c>
      <c r="H24">
        <v>143537</v>
      </c>
      <c r="I24">
        <v>80257</v>
      </c>
      <c r="P24" s="50" t="s">
        <v>538</v>
      </c>
    </row>
    <row r="25" spans="5:16">
      <c r="E25" s="1" t="s">
        <v>27</v>
      </c>
      <c r="F25" s="38">
        <f>96860+22625+83201</f>
        <v>202686</v>
      </c>
      <c r="G25" s="38">
        <f>55946+22511+38781</f>
        <v>117238</v>
      </c>
      <c r="P25" s="50" t="s">
        <v>544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227918</v>
      </c>
      <c r="G30" s="7">
        <f>IF(G4=$BF$1,"",G24-G25+ABS(G26)-G27-G28-G29)</f>
        <v>26299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</row>
    <row r="31" spans="5:16">
      <c r="E31" s="12" t="s">
        <v>33</v>
      </c>
      <c r="F31" s="38">
        <v>36722</v>
      </c>
      <c r="G31"/>
      <c r="H31">
        <v>0</v>
      </c>
      <c r="I31">
        <v>16</v>
      </c>
      <c r="P31" s="50" t="s">
        <v>542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51542</v>
      </c>
      <c r="G34">
        <v>38031</v>
      </c>
      <c r="H34">
        <v>38031</v>
      </c>
      <c r="I34">
        <v>37302</v>
      </c>
      <c r="P34" s="50" t="s">
        <v>542</v>
      </c>
    </row>
    <row r="35" spans="5:16">
      <c r="E35" s="1" t="s">
        <v>37</v>
      </c>
      <c r="F35">
        <v>21690</v>
      </c>
      <c r="G35">
        <v>12303</v>
      </c>
      <c r="H35">
        <v>12303</v>
      </c>
      <c r="I35">
        <v>8658</v>
      </c>
      <c r="P35" s="50" t="s">
        <v>542</v>
      </c>
    </row>
    <row r="36" spans="5:16">
      <c r="E36" s="1" t="s">
        <v>38</v>
      </c>
      <c r="G36">
        <v>0</v>
      </c>
      <c r="H36">
        <v>-162</v>
      </c>
      <c r="I36">
        <v>-8747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  <c r="F40">
        <v>93689</v>
      </c>
      <c r="G40">
        <v>76522</v>
      </c>
      <c r="H40">
        <v>76522</v>
      </c>
      <c r="I40">
        <v>72972</v>
      </c>
      <c r="P40" s="50" t="s">
        <v>542</v>
      </c>
    </row>
    <row r="41" spans="5:16">
      <c r="E41" s="1" t="s">
        <v>43</v>
      </c>
    </row>
    <row r="42" spans="5:16">
      <c r="E42" s="1" t="s">
        <v>44</v>
      </c>
      <c r="G42">
        <v>0</v>
      </c>
      <c r="H42">
        <v>0</v>
      </c>
      <c r="I42">
        <v>1706</v>
      </c>
    </row>
    <row r="43" spans="5:16">
      <c r="E43" s="6" t="s">
        <v>45</v>
      </c>
      <c r="F43" s="7">
        <f>F32+F33+F34+F35+F36+F37+F38+F39+F40+F41+F42</f>
        <v>166921</v>
      </c>
      <c r="G43" s="7">
        <f>G32+G33+G34+G35+G36+G37+G38+G39+G40+G41+G42</f>
        <v>126856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</row>
    <row r="44" spans="5:16">
      <c r="E44" s="6" t="s">
        <v>46</v>
      </c>
      <c r="F44" s="7">
        <f>F30+F31-F43</f>
        <v>97719</v>
      </c>
      <c r="G44" s="7">
        <f>IF(G4=$BF$1,"",G30+G31-G43)</f>
        <v>-100557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</row>
    <row r="45" spans="5:16">
      <c r="E45" s="1" t="s">
        <v>47</v>
      </c>
    </row>
    <row r="46" spans="5:16">
      <c r="E46" s="1" t="s">
        <v>48</v>
      </c>
      <c r="F46" s="38">
        <v>16767</v>
      </c>
      <c r="G46" s="38">
        <v>15100</v>
      </c>
      <c r="P46" s="50" t="s">
        <v>544</v>
      </c>
    </row>
    <row r="47" spans="5:16">
      <c r="E47" s="1" t="s">
        <v>49</v>
      </c>
      <c r="F47" s="38">
        <v>-30541</v>
      </c>
      <c r="G47" s="38">
        <v>20696</v>
      </c>
      <c r="P47" s="50" t="s">
        <v>544</v>
      </c>
    </row>
    <row r="48" spans="5:16">
      <c r="E48" s="1" t="s">
        <v>50</v>
      </c>
      <c r="F48" s="38">
        <v>10133</v>
      </c>
      <c r="G48">
        <v>5890</v>
      </c>
      <c r="H48">
        <v>0</v>
      </c>
      <c r="I48">
        <v>0</v>
      </c>
      <c r="P48" s="50" t="s">
        <v>544</v>
      </c>
    </row>
    <row r="49" spans="5:16">
      <c r="E49" s="1" t="s">
        <v>51</v>
      </c>
      <c r="F49" s="38">
        <v>101908</v>
      </c>
      <c r="G49">
        <v>59305</v>
      </c>
      <c r="H49">
        <v>-92093</v>
      </c>
      <c r="I49">
        <v>-130742</v>
      </c>
      <c r="P49" s="50" t="s">
        <v>542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G52"/>
      <c r="H52">
        <v>5890</v>
      </c>
      <c r="I52">
        <v>2969</v>
      </c>
      <c r="P52" s="50" t="s">
        <v>543</v>
      </c>
    </row>
    <row r="53" spans="5:16">
      <c r="E53" s="1" t="s">
        <v>55</v>
      </c>
    </row>
    <row r="54" spans="5:16">
      <c r="E54" s="1" t="s">
        <v>56</v>
      </c>
      <c r="F54" s="38">
        <v>-1481</v>
      </c>
      <c r="G54" s="38">
        <v>-69</v>
      </c>
      <c r="P54" s="50" t="s">
        <v>544</v>
      </c>
    </row>
    <row r="55" spans="5:16">
      <c r="E55" s="1" t="s">
        <v>57</v>
      </c>
    </row>
    <row r="56" spans="5:16">
      <c r="E56" s="1" t="s">
        <v>58</v>
      </c>
      <c r="G56" s="38">
        <v>81</v>
      </c>
      <c r="P56" s="50" t="s">
        <v>544</v>
      </c>
    </row>
    <row r="57" spans="5:16">
      <c r="E57" s="1" t="s">
        <v>59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-9311</v>
      </c>
      <c r="G59" s="7">
        <f>IF(G4=$BF$1,"",G44+G45+G46+G47+G48-G49-G50-G51+G52-G53+G54+G55-G56+G57+G58)</f>
        <v>-118326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51"/>
    </row>
    <row r="60" spans="5:16">
      <c r="E60" s="1" t="s">
        <v>62</v>
      </c>
      <c r="F60" s="38">
        <v>1267</v>
      </c>
      <c r="G60">
        <v>1505</v>
      </c>
      <c r="H60">
        <v>-1505</v>
      </c>
      <c r="I60">
        <v>589</v>
      </c>
      <c r="P60" s="50" t="s">
        <v>542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-10578</v>
      </c>
      <c r="G67" s="7">
        <f>IF(G4=$BF$1,"",SUM(G59,-G60,-ABS(G61),-G62,-G66))</f>
        <v>-119831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  <c r="P67" s="51"/>
    </row>
    <row r="68" spans="5:16">
      <c r="E68" s="1" t="s">
        <v>67</v>
      </c>
      <c r="F68" s="38">
        <v>-63214</v>
      </c>
      <c r="G68">
        <v>-34424</v>
      </c>
      <c r="H68">
        <v>0</v>
      </c>
      <c r="I68">
        <v>0</v>
      </c>
      <c r="P68" s="50" t="s">
        <v>544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-73792</v>
      </c>
      <c r="G71" s="7">
        <f t="shared" ref="G71:O71" si="14">IF(G4=$BF$1,"",SUM(G67:G70))</f>
        <v>-154255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  <c r="P71" s="52"/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  <c r="F76" s="38">
        <v>-157636</v>
      </c>
      <c r="G76" s="38">
        <v>-25448</v>
      </c>
      <c r="P76" s="50" t="s">
        <v>544</v>
      </c>
    </row>
    <row r="77" spans="5:16">
      <c r="E77" s="1" t="s">
        <v>74</v>
      </c>
    </row>
    <row r="81" spans="5:16">
      <c r="E81" s="1" t="s">
        <v>75</v>
      </c>
    </row>
    <row r="82" spans="5:16">
      <c r="E82" s="1" t="s">
        <v>76</v>
      </c>
    </row>
    <row r="83" spans="5:16">
      <c r="E83" s="6" t="s">
        <v>77</v>
      </c>
      <c r="F83" s="7">
        <f>SUM(F71:F82)</f>
        <v>-231428</v>
      </c>
      <c r="G83" s="7">
        <f t="shared" ref="G83:O83" si="15">IF(G4=$BF$1,"",SUM(G71:G82))</f>
        <v>-179703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  <c r="P83" s="51"/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v>3271379</v>
      </c>
      <c r="G92">
        <v>2077059</v>
      </c>
    </row>
    <row r="93" spans="5:16">
      <c r="E93" s="1" t="s">
        <v>85</v>
      </c>
    </row>
    <row r="94" spans="5:16">
      <c r="E94" s="1" t="s">
        <v>86</v>
      </c>
    </row>
    <row r="95" spans="5:16">
      <c r="E95" s="1" t="s">
        <v>87</v>
      </c>
    </row>
    <row r="96" spans="5:16">
      <c r="E96" s="12"/>
    </row>
    <row r="98" spans="5:15">
      <c r="E98" s="6" t="s">
        <v>88</v>
      </c>
      <c r="F98" s="7">
        <f>F89+F90+F91+F92+F93+F94+F95+F96</f>
        <v>3271379</v>
      </c>
      <c r="G98" s="7">
        <f>IF(G4=$BF$1,"",G89+G90+G91+G92+G93+G94+G95+G96)</f>
        <v>2077059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</row>
    <row r="99" spans="5:15">
      <c r="E99" s="1" t="s">
        <v>89</v>
      </c>
    </row>
    <row r="100" spans="5:15">
      <c r="E100" s="6" t="s">
        <v>90</v>
      </c>
      <c r="F100" s="7">
        <f>F98+F99</f>
        <v>3271379</v>
      </c>
      <c r="G100" s="7">
        <f t="shared" ref="G100:O100" si="17">IF(G4=$BF$1,"",G98+G99)</f>
        <v>2077059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</row>
    <row r="101" spans="5:15">
      <c r="E101" s="1" t="s">
        <v>91</v>
      </c>
    </row>
    <row r="102" spans="5:15">
      <c r="E102" s="1" t="s">
        <v>92</v>
      </c>
      <c r="F102">
        <v>20000</v>
      </c>
      <c r="G102">
        <v>1177489</v>
      </c>
    </row>
    <row r="103" spans="5:15">
      <c r="E103" s="1" t="s">
        <v>93</v>
      </c>
    </row>
    <row r="104" spans="5:15">
      <c r="E104" s="6" t="s">
        <v>94</v>
      </c>
      <c r="F104" s="7">
        <f>F101+F102+F103</f>
        <v>20000</v>
      </c>
      <c r="G104" s="7">
        <f t="shared" ref="G104:O104" si="18">IF(G4=$BF$1,"",G101+G102+G103)</f>
        <v>1177489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5">
      <c r="E105" s="1" t="s">
        <v>95</v>
      </c>
    </row>
    <row r="106" spans="5:15">
      <c r="E106" s="1" t="s">
        <v>96</v>
      </c>
    </row>
    <row r="107" spans="5:15">
      <c r="E107" s="1" t="s">
        <v>97</v>
      </c>
    </row>
    <row r="108" spans="5:15">
      <c r="E108" s="1" t="s">
        <v>98</v>
      </c>
    </row>
    <row r="109" spans="5:15">
      <c r="E109" s="1" t="s">
        <v>99</v>
      </c>
    </row>
    <row r="110" spans="5:15">
      <c r="E110" s="1" t="s">
        <v>100</v>
      </c>
    </row>
    <row r="111" spans="5:15">
      <c r="E111" s="1" t="s">
        <v>101</v>
      </c>
    </row>
    <row r="112" spans="5:15">
      <c r="E112" s="1" t="s">
        <v>102</v>
      </c>
    </row>
    <row r="113" spans="5:16">
      <c r="E113" s="1" t="s">
        <v>103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  <c r="F116">
        <v>571782</v>
      </c>
      <c r="G116">
        <v>703225</v>
      </c>
    </row>
    <row r="117" spans="5:16">
      <c r="E117" s="1" t="s">
        <v>107</v>
      </c>
    </row>
    <row r="118" spans="5:16">
      <c r="E118" s="1" t="s">
        <v>108</v>
      </c>
    </row>
    <row r="122" spans="5:16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  <c r="F125" s="38">
        <v>139104</v>
      </c>
      <c r="G125" s="38">
        <v>157504</v>
      </c>
      <c r="P125" s="50" t="s">
        <v>544</v>
      </c>
    </row>
    <row r="126" spans="5:16">
      <c r="E126" s="1" t="s">
        <v>113</v>
      </c>
      <c r="F126" s="38">
        <v>154393</v>
      </c>
      <c r="G126" s="38">
        <v>175550</v>
      </c>
      <c r="P126" s="50" t="s">
        <v>544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4156658</v>
      </c>
      <c r="G128" s="7">
        <f t="shared" ref="G128:O128" si="19">IF(G4=$BF$1,"",G100+SUM(G104:G126))</f>
        <v>4290827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51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217835</v>
      </c>
      <c r="G130">
        <v>214862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217835</v>
      </c>
      <c r="G140" s="7">
        <f t="shared" ref="G140:O140" si="20">IF(G4=$BF$1,"",G130+G131+G132+G133+G134+G135+G136+G139)</f>
        <v>214862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7006</v>
      </c>
      <c r="G144">
        <v>7408</v>
      </c>
    </row>
    <row r="145" spans="5:16">
      <c r="E145" s="6" t="s">
        <v>127</v>
      </c>
      <c r="F145" s="7">
        <f>F141+F142+F143+F144</f>
        <v>7006</v>
      </c>
      <c r="G145" s="7">
        <f t="shared" ref="G145:O145" si="21">IF(G4=$BF$1,"",G141+G142+G143+G144)</f>
        <v>7408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>
      <c r="E146" s="1" t="s">
        <v>128</v>
      </c>
      <c r="F146">
        <v>9425</v>
      </c>
      <c r="G146">
        <v>7898</v>
      </c>
    </row>
    <row r="147" spans="5:16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64918</v>
      </c>
      <c r="G157">
        <v>14980</v>
      </c>
    </row>
    <row r="158" spans="5:16">
      <c r="E158" s="1" t="s">
        <v>138</v>
      </c>
      <c r="F158" s="38">
        <v>18720</v>
      </c>
      <c r="G158" s="38">
        <v>6047</v>
      </c>
      <c r="P158" s="50" t="s">
        <v>544</v>
      </c>
    </row>
    <row r="159" spans="5:16">
      <c r="E159" s="1" t="s">
        <v>139</v>
      </c>
      <c r="F159">
        <v>332033</v>
      </c>
      <c r="G159">
        <v>222265</v>
      </c>
    </row>
    <row r="160" spans="5:16">
      <c r="E160" s="6" t="s">
        <v>140</v>
      </c>
      <c r="F160" s="7">
        <f>F146+F147+F148+F149+F150+F151+F152+F153+F154+F155+F156+F157+F158+F159</f>
        <v>425096</v>
      </c>
      <c r="G160" s="7">
        <f>IF(G4=$BF$1,"",G146+G147+G148+G149+G150+G151+G152+G153+G154+G155+G156+G157+G158+G159)</f>
        <v>251190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649937</v>
      </c>
      <c r="G161" s="7">
        <f t="shared" ref="G161:O161" si="22">IF(G4=$BF$1,"",G140+G145+G160)</f>
        <v>473460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51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>
        <v>730257</v>
      </c>
      <c r="G167">
        <v>1384933</v>
      </c>
    </row>
    <row r="168" spans="5:16">
      <c r="E168" s="1" t="s">
        <v>147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  <c r="F172">
        <v>9701</v>
      </c>
      <c r="G172">
        <v>70430</v>
      </c>
    </row>
    <row r="173" spans="5:16" ht="25.5">
      <c r="E173" s="1" t="s">
        <v>152</v>
      </c>
      <c r="F173">
        <v>5417</v>
      </c>
      <c r="G173">
        <v>8734</v>
      </c>
      <c r="P173" s="50" t="s">
        <v>562</v>
      </c>
    </row>
    <row r="174" spans="5:16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</row>
    <row r="183" spans="5:16">
      <c r="E183" s="1" t="s">
        <v>160</v>
      </c>
    </row>
    <row r="184" spans="5:16">
      <c r="E184" s="12" t="s">
        <v>161</v>
      </c>
      <c r="F184">
        <v>133234</v>
      </c>
      <c r="G184">
        <v>105895</v>
      </c>
    </row>
    <row r="185" spans="5:16">
      <c r="E185" s="12" t="s">
        <v>162</v>
      </c>
    </row>
    <row r="187" spans="5:16">
      <c r="E187" s="1" t="s">
        <v>163</v>
      </c>
      <c r="F187">
        <v>121529</v>
      </c>
      <c r="G187">
        <v>62282</v>
      </c>
    </row>
    <row r="188" spans="5:16">
      <c r="E188" s="1" t="s">
        <v>164</v>
      </c>
    </row>
    <row r="189" spans="5:16">
      <c r="E189" s="6" t="s">
        <v>13</v>
      </c>
      <c r="F189" s="7">
        <f>SUM(F163:F188)</f>
        <v>1000138</v>
      </c>
      <c r="G189" s="7">
        <f t="shared" ref="G189:O189" si="23">IF(G4=$BF$1,"",SUM(G163:G188))</f>
        <v>1632274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51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>
        <v>1835102</v>
      </c>
      <c r="G193">
        <v>1025914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  <c r="G196" s="38">
        <v>177247</v>
      </c>
      <c r="P196" s="50" t="s">
        <v>544</v>
      </c>
    </row>
    <row r="197" spans="5:16">
      <c r="E197" s="1" t="s">
        <v>172</v>
      </c>
    </row>
    <row r="198" spans="5:16">
      <c r="E198" s="1" t="s">
        <v>173</v>
      </c>
    </row>
    <row r="199" spans="5:16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145564</v>
      </c>
      <c r="G209">
        <v>132548</v>
      </c>
    </row>
    <row r="210" spans="5:16">
      <c r="E210" s="6" t="s">
        <v>14</v>
      </c>
      <c r="F210" s="7">
        <f>SUM(F191:F209)</f>
        <v>1980666</v>
      </c>
      <c r="G210" s="7">
        <f t="shared" ref="G210:O210" si="24">IF(G4=$BF$1,"",SUM(G191:G209))</f>
        <v>1335709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51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f>101303+1857196</f>
        <v>1958499</v>
      </c>
      <c r="G212">
        <f>101119+1538191</f>
        <v>1639310</v>
      </c>
      <c r="P212" s="50" t="s">
        <v>538</v>
      </c>
    </row>
    <row r="213" spans="5:16">
      <c r="E213" s="1" t="s">
        <v>183</v>
      </c>
    </row>
    <row r="214" spans="5:16">
      <c r="E214" s="1" t="s">
        <v>184</v>
      </c>
    </row>
    <row r="215" spans="5:16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 s="38">
        <v>-364379</v>
      </c>
      <c r="G217" s="38">
        <v>-95742</v>
      </c>
      <c r="P217" s="50" t="s">
        <v>544</v>
      </c>
    </row>
    <row r="218" spans="5:16">
      <c r="E218" s="1" t="s">
        <v>188</v>
      </c>
    </row>
    <row r="219" spans="5:16">
      <c r="E219" s="1" t="s">
        <v>189</v>
      </c>
      <c r="F219">
        <v>-28512</v>
      </c>
      <c r="G219">
        <v>-7769</v>
      </c>
    </row>
    <row r="220" spans="5:16">
      <c r="E220" s="1" t="s">
        <v>190</v>
      </c>
    </row>
    <row r="221" spans="5:16">
      <c r="E221" s="1" t="s">
        <v>67</v>
      </c>
      <c r="F221">
        <v>80666</v>
      </c>
      <c r="G221">
        <v>80988</v>
      </c>
    </row>
    <row r="222" spans="5:16">
      <c r="E222" s="1" t="s">
        <v>191</v>
      </c>
    </row>
    <row r="223" spans="5:16">
      <c r="E223" s="1" t="s">
        <v>192</v>
      </c>
      <c r="F223">
        <v>-20483</v>
      </c>
      <c r="G223">
        <v>-20483</v>
      </c>
    </row>
    <row r="224" spans="5:16">
      <c r="E224" s="12" t="s">
        <v>193</v>
      </c>
    </row>
    <row r="225" spans="5:16">
      <c r="E225" s="12" t="s">
        <v>194</v>
      </c>
      <c r="F225" s="38">
        <v>200000</v>
      </c>
      <c r="G225" s="38">
        <v>200000</v>
      </c>
      <c r="P225" s="50" t="s">
        <v>544</v>
      </c>
    </row>
    <row r="227" spans="5:16">
      <c r="E227" s="6" t="s">
        <v>195</v>
      </c>
      <c r="F227" s="7">
        <f>SUM(F212:F226)</f>
        <v>1825791</v>
      </c>
      <c r="G227" s="7">
        <f t="shared" ref="G227:O227" si="25">IF(G4=$BF$1,"",SUM(G212:G226))</f>
        <v>1796304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1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/>
      <c r="G266" s="8">
        <v>0</v>
      </c>
      <c r="H266" s="8">
        <v>0</v>
      </c>
      <c r="I266" s="8">
        <v>0</v>
      </c>
      <c r="J266" s="8"/>
      <c r="K266" s="8"/>
      <c r="L266" s="8"/>
      <c r="M266" s="8"/>
      <c r="N266" s="8"/>
      <c r="O266" s="8"/>
    </row>
    <row r="267" spans="5:15">
      <c r="E267" s="1" t="s">
        <v>232</v>
      </c>
      <c r="G267">
        <v>-168214</v>
      </c>
      <c r="H267">
        <v>-145279</v>
      </c>
      <c r="I267">
        <v>-160780</v>
      </c>
    </row>
    <row r="268" spans="5:15">
      <c r="E268" s="1" t="s">
        <v>233</v>
      </c>
    </row>
    <row r="269" spans="5:15">
      <c r="E269" s="1" t="s">
        <v>234</v>
      </c>
    </row>
    <row r="270" spans="5:1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G271">
        <v>93689</v>
      </c>
      <c r="H271">
        <v>76522</v>
      </c>
      <c r="I271">
        <v>74678</v>
      </c>
    </row>
    <row r="272" spans="5:15">
      <c r="E272" s="1" t="s">
        <v>237</v>
      </c>
      <c r="G272">
        <v>-16540</v>
      </c>
      <c r="H272">
        <v>-27130</v>
      </c>
      <c r="I272">
        <v>-9444</v>
      </c>
    </row>
    <row r="273" spans="5:9" ht="25.5" customHeight="1">
      <c r="E273" s="1" t="s">
        <v>238</v>
      </c>
    </row>
    <row r="274" spans="5:9">
      <c r="E274" s="1" t="s">
        <v>239</v>
      </c>
    </row>
    <row r="275" spans="5:9" ht="25.5" customHeight="1">
      <c r="E275" s="1" t="s">
        <v>240</v>
      </c>
      <c r="G275">
        <v>0</v>
      </c>
      <c r="H275">
        <v>0</v>
      </c>
      <c r="I275">
        <v>-1715</v>
      </c>
    </row>
    <row r="276" spans="5:9">
      <c r="E276" s="1" t="s">
        <v>241</v>
      </c>
      <c r="G276">
        <v>48580</v>
      </c>
      <c r="H276">
        <v>-39598</v>
      </c>
      <c r="I276">
        <v>-26644</v>
      </c>
    </row>
    <row r="277" spans="5:9" ht="25.5" customHeight="1">
      <c r="E277" s="1" t="s">
        <v>242</v>
      </c>
    </row>
    <row r="278" spans="5:9">
      <c r="E278" s="1" t="s">
        <v>243</v>
      </c>
      <c r="G278">
        <v>28015</v>
      </c>
      <c r="H278">
        <v>32915</v>
      </c>
      <c r="I278">
        <v>16456</v>
      </c>
    </row>
    <row r="279" spans="5:9">
      <c r="E279" s="1" t="s">
        <v>244</v>
      </c>
      <c r="G279">
        <v>0</v>
      </c>
      <c r="H279">
        <v>0</v>
      </c>
      <c r="I279">
        <v>8483</v>
      </c>
    </row>
    <row r="280" spans="5:9" ht="25.5" customHeight="1">
      <c r="E280" s="1" t="s">
        <v>245</v>
      </c>
    </row>
    <row r="281" spans="5:9" ht="25.5" customHeight="1">
      <c r="E281" s="1" t="s">
        <v>246</v>
      </c>
    </row>
    <row r="284" spans="5:9">
      <c r="E284" s="1" t="s">
        <v>247</v>
      </c>
      <c r="G284">
        <v>0</v>
      </c>
      <c r="H284">
        <v>0</v>
      </c>
      <c r="I284">
        <v>0</v>
      </c>
    </row>
    <row r="285" spans="5:9">
      <c r="E285" s="1" t="s">
        <v>248</v>
      </c>
    </row>
    <row r="286" spans="5:9" ht="25.5" customHeight="1">
      <c r="E286" s="1" t="s">
        <v>249</v>
      </c>
    </row>
    <row r="287" spans="5:9">
      <c r="E287" s="1" t="s">
        <v>250</v>
      </c>
    </row>
    <row r="288" spans="5:9">
      <c r="E288" s="1" t="s">
        <v>251</v>
      </c>
    </row>
    <row r="289" spans="5:15">
      <c r="E289" s="12" t="s">
        <v>252</v>
      </c>
    </row>
    <row r="290" spans="5:15">
      <c r="E290" s="12" t="s">
        <v>253</v>
      </c>
    </row>
    <row r="291" spans="5:1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0</v>
      </c>
      <c r="G296" s="7">
        <f>IF(G4=$BF$1,"",G271+G272+G273+G274+G275+G276+G277+G278+G279+G280+G281+G282+G283+G284+G285+G286+G287+G288+G289+G290+G291+G292+G293+G294+G295)</f>
        <v>153744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>
      <c r="E297" s="6" t="s">
        <v>259</v>
      </c>
      <c r="F297" s="7">
        <f>MIN(F267,F268,F269)+F296</f>
        <v>0</v>
      </c>
      <c r="G297" s="7">
        <f t="shared" ref="G297:O297" si="27">IF(G4=$BF$1,"",MIN(F267,F268,F269)+F296)</f>
        <v>0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>
      <c r="E299" s="1" t="s">
        <v>261</v>
      </c>
      <c r="G299">
        <v>402</v>
      </c>
      <c r="H299">
        <v>-151</v>
      </c>
      <c r="I299">
        <v>987</v>
      </c>
    </row>
    <row r="300" spans="5:15">
      <c r="E300" s="1" t="s">
        <v>262</v>
      </c>
    </row>
    <row r="301" spans="5:15">
      <c r="E301" s="1" t="s">
        <v>263</v>
      </c>
    </row>
    <row r="302" spans="5:15" ht="25.5" customHeight="1">
      <c r="E302" s="1" t="s">
        <v>264</v>
      </c>
    </row>
    <row r="303" spans="5:15">
      <c r="E303" s="1" t="s">
        <v>265</v>
      </c>
      <c r="G303">
        <v>-49938</v>
      </c>
      <c r="H303">
        <v>-11413</v>
      </c>
      <c r="I303">
        <v>-567</v>
      </c>
    </row>
    <row r="305" spans="5:1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>
      <c r="E310" s="1" t="s">
        <v>270</v>
      </c>
    </row>
    <row r="311" spans="5:15">
      <c r="E311" s="1" t="s">
        <v>271</v>
      </c>
    </row>
    <row r="312" spans="5:15">
      <c r="E312" s="1" t="s">
        <v>272</v>
      </c>
    </row>
    <row r="313" spans="5:15">
      <c r="E313" s="1" t="s">
        <v>273</v>
      </c>
    </row>
    <row r="314" spans="5:15">
      <c r="E314" s="1" t="s">
        <v>274</v>
      </c>
    </row>
    <row r="315" spans="5:15">
      <c r="E315" s="1" t="s">
        <v>275</v>
      </c>
      <c r="G315">
        <v>-24813</v>
      </c>
      <c r="H315">
        <v>1593</v>
      </c>
      <c r="I315">
        <v>-28511</v>
      </c>
    </row>
    <row r="316" spans="5:15">
      <c r="E316" s="1" t="s">
        <v>276</v>
      </c>
      <c r="G316">
        <v>-13532</v>
      </c>
      <c r="H316">
        <v>-80897</v>
      </c>
      <c r="I316">
        <v>14615</v>
      </c>
    </row>
    <row r="317" spans="5:15">
      <c r="E317" s="1" t="s">
        <v>277</v>
      </c>
      <c r="G317">
        <v>52355</v>
      </c>
      <c r="H317">
        <v>128552</v>
      </c>
      <c r="I317">
        <v>6270</v>
      </c>
    </row>
    <row r="318" spans="5:15">
      <c r="E318" s="6" t="s">
        <v>278</v>
      </c>
      <c r="F318" s="7">
        <f>F299+F300+F301+F302+F303+F304+F305+F306+F307+F308+F309+F310+F311+F312+F313+F314+F315+F316+F317</f>
        <v>0</v>
      </c>
      <c r="G318" s="7">
        <f>IF(G4=$BF$1,"",G299+G300+G301+G302+G303+G304+G305+G306+G307+G308+G309+G310+G311+G312+G313+G314+G315+G316+G317)</f>
        <v>-35526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0</v>
      </c>
      <c r="G319" s="7">
        <f t="shared" ref="G319:O319" si="28">IF(G4=$BF$1,"",G297+G318)</f>
        <v>-35526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>
      <c r="E323" s="1" t="s">
        <v>283</v>
      </c>
    </row>
    <row r="324" spans="5:15">
      <c r="E324" s="12"/>
    </row>
    <row r="325" spans="5:1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>
      <c r="E326" s="6" t="s">
        <v>285</v>
      </c>
      <c r="F326" s="7">
        <f>F325+F319</f>
        <v>0</v>
      </c>
      <c r="G326" s="7">
        <f t="shared" ref="G326:O326" si="30">IF(G4=$BF$1,"",G325+G319)</f>
        <v>-35526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</row>
    <row r="329" spans="5:15">
      <c r="E329" s="1" t="s">
        <v>288</v>
      </c>
      <c r="G329">
        <v>9652</v>
      </c>
      <c r="H329">
        <v>70000</v>
      </c>
      <c r="I329">
        <v>107247</v>
      </c>
    </row>
    <row r="330" spans="5:15">
      <c r="E330" s="1" t="s">
        <v>289</v>
      </c>
    </row>
    <row r="331" spans="5:15">
      <c r="E331" s="1" t="s">
        <v>290</v>
      </c>
      <c r="G331">
        <v>-95503</v>
      </c>
      <c r="H331">
        <v>-123107</v>
      </c>
      <c r="I331">
        <v>-10200</v>
      </c>
    </row>
    <row r="332" spans="5:15">
      <c r="E332" s="12" t="s">
        <v>291</v>
      </c>
    </row>
    <row r="333" spans="5:15">
      <c r="E333" s="1" t="s">
        <v>292</v>
      </c>
      <c r="G333">
        <v>49022</v>
      </c>
      <c r="H333">
        <v>52666</v>
      </c>
      <c r="I333">
        <v>55517</v>
      </c>
    </row>
    <row r="334" spans="5:15">
      <c r="E334" s="1" t="s">
        <v>293</v>
      </c>
    </row>
    <row r="335" spans="5:15">
      <c r="E335" s="12" t="s">
        <v>294</v>
      </c>
    </row>
    <row r="336" spans="5:15">
      <c r="E336" s="12" t="s">
        <v>295</v>
      </c>
    </row>
    <row r="337" spans="5:15">
      <c r="E337" s="6" t="s">
        <v>296</v>
      </c>
      <c r="F337" s="7">
        <f>SUM(F328:F336)</f>
        <v>0</v>
      </c>
      <c r="G337" s="7">
        <f>IF(G4=$BF$1,"",SUM(G328:G336))</f>
        <v>-36829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G339">
        <v>2686</v>
      </c>
      <c r="H339">
        <v>-1167</v>
      </c>
      <c r="I339">
        <v>171311</v>
      </c>
    </row>
    <row r="340" spans="5:15">
      <c r="E340" s="1" t="s">
        <v>299</v>
      </c>
      <c r="G340">
        <v>1177748</v>
      </c>
      <c r="H340">
        <v>928432</v>
      </c>
      <c r="I340">
        <v>405817</v>
      </c>
    </row>
    <row r="341" spans="5:1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G343">
        <v>-994874</v>
      </c>
      <c r="H343">
        <v>-446626</v>
      </c>
      <c r="I343">
        <v>-271858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  <c r="G348">
        <v>36532</v>
      </c>
      <c r="H348">
        <v>0</v>
      </c>
      <c r="I348">
        <v>0</v>
      </c>
    </row>
    <row r="349" spans="5:15">
      <c r="E349" s="12" t="s">
        <v>308</v>
      </c>
    </row>
    <row r="350" spans="5:15">
      <c r="E350" s="12" t="s">
        <v>309</v>
      </c>
    </row>
    <row r="351" spans="5:15">
      <c r="E351" s="12" t="s">
        <v>310</v>
      </c>
    </row>
    <row r="352" spans="5:15">
      <c r="E352" s="6" t="s">
        <v>311</v>
      </c>
      <c r="F352" s="7">
        <f>SUM(F339:F351)</f>
        <v>0</v>
      </c>
      <c r="G352" s="7">
        <f>IF(G4=$BF$1,"",SUM(G339:G351))</f>
        <v>222092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0</v>
      </c>
      <c r="G353" s="7">
        <f t="shared" ref="G353:O353" si="33">IF(G4=$BF$1,"",G326+G337+G352)</f>
        <v>149737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>
      <c r="E354" s="1" t="s">
        <v>313</v>
      </c>
    </row>
    <row r="355" spans="5:15">
      <c r="E355" s="6" t="s">
        <v>314</v>
      </c>
      <c r="F355" s="7">
        <f>F353+F354</f>
        <v>0</v>
      </c>
      <c r="G355" s="7">
        <f t="shared" ref="G355:O355" si="34">IF(G4=$BF$1,"",G353+G354)</f>
        <v>149737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>
      <c r="E356" s="1" t="s">
        <v>315</v>
      </c>
      <c r="G356">
        <v>612677</v>
      </c>
      <c r="H356">
        <v>640218</v>
      </c>
      <c r="I356">
        <v>517417</v>
      </c>
    </row>
    <row r="357" spans="5:15">
      <c r="E357" s="6" t="s">
        <v>316</v>
      </c>
      <c r="F357" s="7">
        <f>F355+F356</f>
        <v>0</v>
      </c>
      <c r="G357" s="7">
        <f t="shared" ref="G357:O357" si="35">IF(G4=$BF$1,"",G355+G356)</f>
        <v>762414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  <c r="G358">
        <v>1997</v>
      </c>
      <c r="H358">
        <v>1620</v>
      </c>
      <c r="I358">
        <v>1429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1.9999512320865003</v>
      </c>
      <c r="G364" s="24">
        <f t="shared" si="37"/>
        <v>0</v>
      </c>
      <c r="H364" s="24">
        <f t="shared" si="37"/>
        <v>0.78846704960314984</v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-0.5216232861171437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8.8802374835940823E-3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0.52929838087895142</v>
      </c>
      <c r="G369" s="27">
        <f t="shared" si="41"/>
        <v>0.18322105101820438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0.22693472424780076</v>
      </c>
      <c r="G370" s="27">
        <f t="shared" si="42"/>
        <v>-0.70056501111211744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-0.17136858923744322</v>
      </c>
      <c r="G371" s="28">
        <f t="shared" si="43"/>
        <v>-1.0746706424127577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-1.5352239995256518E-2</v>
      </c>
      <c r="G372" s="27">
        <f t="shared" si="44"/>
        <v>-3.2377352581823893E-2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-4.0416455114522964E-2</v>
      </c>
      <c r="G373" s="27">
        <f t="shared" si="45"/>
        <v>-8.5873549243335207E-2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0.62014877475635044</v>
      </c>
      <c r="G376" s="30">
        <f t="shared" si="47"/>
        <v>0.62296477940980466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1.6326096469968359</v>
      </c>
      <c r="G377" s="30">
        <f t="shared" si="48"/>
        <v>1.6522721098433228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0.95889429681673666</v>
      </c>
      <c r="G378" s="30">
        <f t="shared" si="49"/>
        <v>-1.6955905910125622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0.64984732106969234</v>
      </c>
      <c r="G382" s="32">
        <f t="shared" si="51"/>
        <v>0.2900615950508309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0.64284228776428853</v>
      </c>
      <c r="G383" s="32">
        <f t="shared" si="52"/>
        <v>0.28552314133533951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0.21780494291787733</v>
      </c>
      <c r="G384" s="32">
        <f t="shared" si="53"/>
        <v>0.1316335370164568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0</v>
      </c>
      <c r="G385" s="32">
        <f t="shared" si="54"/>
        <v>-2.1764728225775819E-2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217835</v>
      </c>
      <c r="G418" s="17">
        <f>G130-G417</f>
        <v>214862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9701</v>
      </c>
      <c r="G433" s="17">
        <f>G172-G432</f>
        <v>70430</v>
      </c>
    </row>
  </sheetData>
  <conditionalFormatting sqref="E101:E103 E130:G136 E138:G139 F137:G137 E89:G97 E156:G159 H146:O159 E267:O269 F333:O336 E330:E336 E339:O351">
    <cfRule type="expression" dxfId="44" priority="27">
      <formula>MOD(ROW(),2)=0</formula>
    </cfRule>
  </conditionalFormatting>
  <conditionalFormatting sqref="F101:G103">
    <cfRule type="expression" dxfId="43" priority="26">
      <formula>MOD(ROW(),2)=0</formula>
    </cfRule>
  </conditionalFormatting>
  <conditionalFormatting sqref="E243:G243">
    <cfRule type="expression" dxfId="42" priority="32">
      <formula>MOD(ROW(),2)=0</formula>
    </cfRule>
  </conditionalFormatting>
  <conditionalFormatting sqref="E323:E324">
    <cfRule type="expression" dxfId="41" priority="28">
      <formula>MOD(ROW(),2)=0</formula>
    </cfRule>
  </conditionalFormatting>
  <conditionalFormatting sqref="E329">
    <cfRule type="expression" dxfId="40" priority="25">
      <formula>MOD(ROW(),2)=0</formula>
    </cfRule>
  </conditionalFormatting>
  <conditionalFormatting sqref="E24:G29">
    <cfRule type="expression" dxfId="39" priority="45">
      <formula>MOD(ROW(),2)=0</formula>
    </cfRule>
  </conditionalFormatting>
  <conditionalFormatting sqref="E99:G99 E328:G328 F329:G332 E31:G42">
    <cfRule type="expression" dxfId="38" priority="46">
      <formula>MOD(ROW(),2)=0</formula>
    </cfRule>
  </conditionalFormatting>
  <conditionalFormatting sqref="E45:G58">
    <cfRule type="expression" dxfId="37" priority="44">
      <formula>MOD(ROW(),2)=0</formula>
    </cfRule>
  </conditionalFormatting>
  <conditionalFormatting sqref="E60:G66">
    <cfRule type="expression" dxfId="36" priority="43">
      <formula>MOD(ROW(),2)=0</formula>
    </cfRule>
  </conditionalFormatting>
  <conditionalFormatting sqref="E68:G70">
    <cfRule type="expression" dxfId="35" priority="42">
      <formula>MOD(ROW(),2)=0</formula>
    </cfRule>
  </conditionalFormatting>
  <conditionalFormatting sqref="E72:G82">
    <cfRule type="expression" dxfId="34" priority="41">
      <formula>MOD(ROW(),2)=0</formula>
    </cfRule>
  </conditionalFormatting>
  <conditionalFormatting sqref="E84:G86">
    <cfRule type="expression" dxfId="33" priority="40">
      <formula>MOD(ROW(),2)=0</formula>
    </cfRule>
  </conditionalFormatting>
  <conditionalFormatting sqref="E107:G127">
    <cfRule type="expression" dxfId="32" priority="39">
      <formula>MOD(ROW(),2)=0</formula>
    </cfRule>
  </conditionalFormatting>
  <conditionalFormatting sqref="E141:G144">
    <cfRule type="expression" dxfId="31" priority="38">
      <formula>MOD(ROW(),2)=0</formula>
    </cfRule>
  </conditionalFormatting>
  <conditionalFormatting sqref="E146:G154 F155:G155">
    <cfRule type="expression" dxfId="30" priority="37">
      <formula>MOD(ROW(),2)=0</formula>
    </cfRule>
  </conditionalFormatting>
  <conditionalFormatting sqref="E163:G188">
    <cfRule type="expression" dxfId="29" priority="36">
      <formula>MOD(ROW(),2)=0</formula>
    </cfRule>
  </conditionalFormatting>
  <conditionalFormatting sqref="E191:G209">
    <cfRule type="expression" dxfId="28" priority="35">
      <formula>MOD(ROW(),2)=0</formula>
    </cfRule>
  </conditionalFormatting>
  <conditionalFormatting sqref="E212:G226">
    <cfRule type="expression" dxfId="27" priority="34">
      <formula>MOD(ROW(),2)=0</formula>
    </cfRule>
  </conditionalFormatting>
  <conditionalFormatting sqref="E229:G242">
    <cfRule type="expression" dxfId="26" priority="33">
      <formula>MOD(ROW(),2)=0</formula>
    </cfRule>
  </conditionalFormatting>
  <conditionalFormatting sqref="E245:G262">
    <cfRule type="expression" dxfId="25" priority="31">
      <formula>MOD(ROW(),2)=0</formula>
    </cfRule>
  </conditionalFormatting>
  <conditionalFormatting sqref="E271:G295 E321:G322 E354:F354 E356:F356 E358:G360 F323:G324 E299:G317">
    <cfRule type="expression" dxfId="24" priority="30">
      <formula>MOD(ROW(),2)=0</formula>
    </cfRule>
  </conditionalFormatting>
  <conditionalFormatting sqref="G354 G356">
    <cfRule type="expression" dxfId="23" priority="29">
      <formula>MOD(ROW(),2)=0</formula>
    </cfRule>
  </conditionalFormatting>
  <conditionalFormatting sqref="E105:G106">
    <cfRule type="expression" dxfId="22" priority="24">
      <formula>MOD(ROW(),2)=0</formula>
    </cfRule>
  </conditionalFormatting>
  <conditionalFormatting sqref="E155">
    <cfRule type="expression" dxfId="21" priority="23">
      <formula>MOD(ROW(),2)=0</formula>
    </cfRule>
  </conditionalFormatting>
  <conditionalFormatting sqref="H24:O29">
    <cfRule type="expression" dxfId="20" priority="22">
      <formula>MOD(ROW(),2)=0</formula>
    </cfRule>
  </conditionalFormatting>
  <conditionalFormatting sqref="H89:O97">
    <cfRule type="expression" dxfId="19" priority="3">
      <formula>MOD(ROW(),2)=0</formula>
    </cfRule>
  </conditionalFormatting>
  <conditionalFormatting sqref="H101:O103">
    <cfRule type="expression" dxfId="18" priority="2">
      <formula>MOD(ROW(),2)=0</formula>
    </cfRule>
  </conditionalFormatting>
  <conditionalFormatting sqref="H243:O243">
    <cfRule type="expression" dxfId="17" priority="7">
      <formula>MOD(ROW(),2)=0</formula>
    </cfRule>
  </conditionalFormatting>
  <conditionalFormatting sqref="H31:O42 H99:O99 H328:O332">
    <cfRule type="expression" dxfId="16" priority="21">
      <formula>MOD(ROW(),2)=0</formula>
    </cfRule>
  </conditionalFormatting>
  <conditionalFormatting sqref="H45:O58">
    <cfRule type="expression" dxfId="15" priority="20">
      <formula>MOD(ROW(),2)=0</formula>
    </cfRule>
  </conditionalFormatting>
  <conditionalFormatting sqref="H60:O66">
    <cfRule type="expression" dxfId="14" priority="19">
      <formula>MOD(ROW(),2)=0</formula>
    </cfRule>
  </conditionalFormatting>
  <conditionalFormatting sqref="H68:O70">
    <cfRule type="expression" dxfId="13" priority="18">
      <formula>MOD(ROW(),2)=0</formula>
    </cfRule>
  </conditionalFormatting>
  <conditionalFormatting sqref="H72:O82">
    <cfRule type="expression" dxfId="12" priority="17">
      <formula>MOD(ROW(),2)=0</formula>
    </cfRule>
  </conditionalFormatting>
  <conditionalFormatting sqref="H84:O86">
    <cfRule type="expression" dxfId="11" priority="16">
      <formula>MOD(ROW(),2)=0</formula>
    </cfRule>
  </conditionalFormatting>
  <conditionalFormatting sqref="H107:O127">
    <cfRule type="expression" dxfId="10" priority="15">
      <formula>MOD(ROW(),2)=0</formula>
    </cfRule>
  </conditionalFormatting>
  <conditionalFormatting sqref="H130:O139">
    <cfRule type="expression" dxfId="9" priority="14">
      <formula>MOD(ROW(),2)=0</formula>
    </cfRule>
  </conditionalFormatting>
  <conditionalFormatting sqref="H141:O144">
    <cfRule type="expression" dxfId="8" priority="13">
      <formula>MOD(ROW(),2)=0</formula>
    </cfRule>
  </conditionalFormatting>
  <conditionalFormatting sqref="H163:O188">
    <cfRule type="expression" dxfId="7" priority="11">
      <formula>MOD(ROW(),2)=0</formula>
    </cfRule>
  </conditionalFormatting>
  <conditionalFormatting sqref="H191:O209">
    <cfRule type="expression" dxfId="6" priority="10">
      <formula>MOD(ROW(),2)=0</formula>
    </cfRule>
  </conditionalFormatting>
  <conditionalFormatting sqref="H212:O226">
    <cfRule type="expression" dxfId="5" priority="9">
      <formula>MOD(ROW(),2)=0</formula>
    </cfRule>
  </conditionalFormatting>
  <conditionalFormatting sqref="H229:O242">
    <cfRule type="expression" dxfId="4" priority="8">
      <formula>MOD(ROW(),2)=0</formula>
    </cfRule>
  </conditionalFormatting>
  <conditionalFormatting sqref="H245:O262">
    <cfRule type="expression" dxfId="3" priority="6">
      <formula>MOD(ROW(),2)=0</formula>
    </cfRule>
  </conditionalFormatting>
  <conditionalFormatting sqref="H271:O295 H321:O324 H358:O360 H299:O317">
    <cfRule type="expression" dxfId="2" priority="5">
      <formula>MOD(ROW(),2)=0</formula>
    </cfRule>
  </conditionalFormatting>
  <conditionalFormatting sqref="H354:O354 H356:O356">
    <cfRule type="expression" dxfId="1" priority="4">
      <formula>MOD(ROW(),2)=0</formula>
    </cfRule>
  </conditionalFormatting>
  <conditionalFormatting sqref="H105:O106">
    <cfRule type="expression" dxfId="0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527</v>
      </c>
      <c r="B1" s="39" t="s">
        <v>528</v>
      </c>
      <c r="C1" s="39" t="s">
        <v>529</v>
      </c>
      <c r="D1" s="39" t="s">
        <v>530</v>
      </c>
      <c r="E1" s="39"/>
    </row>
    <row r="2" spans="1:5">
      <c r="A2" t="s">
        <v>421</v>
      </c>
      <c r="B2" s="42" t="s">
        <v>531</v>
      </c>
      <c r="C2" s="39">
        <v>1</v>
      </c>
      <c r="D2" s="39" t="s">
        <v>532</v>
      </c>
      <c r="E2" s="39"/>
    </row>
    <row r="3" spans="1:5">
      <c r="A3" t="s">
        <v>422</v>
      </c>
      <c r="B3" s="41" t="s">
        <v>531</v>
      </c>
      <c r="C3" s="39">
        <v>1</v>
      </c>
      <c r="D3" s="39" t="s">
        <v>532</v>
      </c>
    </row>
    <row r="4" spans="1:5">
      <c r="A4" t="s">
        <v>423</v>
      </c>
      <c r="B4" s="42" t="s">
        <v>531</v>
      </c>
      <c r="C4" s="39">
        <v>1</v>
      </c>
      <c r="D4" s="39" t="s">
        <v>532</v>
      </c>
    </row>
    <row r="5" spans="1:5">
      <c r="A5" t="s">
        <v>424</v>
      </c>
      <c r="B5" t="s">
        <v>531</v>
      </c>
      <c r="C5" s="39">
        <v>1</v>
      </c>
      <c r="D5" s="39" t="s">
        <v>532</v>
      </c>
    </row>
    <row r="6" spans="1:5">
      <c r="A6" t="s">
        <v>539</v>
      </c>
      <c r="B6" s="43" t="s">
        <v>533</v>
      </c>
      <c r="C6" s="39">
        <v>0</v>
      </c>
      <c r="D6" s="39" t="s">
        <v>532</v>
      </c>
    </row>
    <row r="7" spans="1:5">
      <c r="A7" s="44" t="s">
        <v>540</v>
      </c>
      <c r="B7" s="42" t="s">
        <v>533</v>
      </c>
      <c r="C7" s="39">
        <v>0</v>
      </c>
      <c r="D7" s="39" t="s">
        <v>532</v>
      </c>
    </row>
    <row r="8" spans="1:5">
      <c r="A8" t="s">
        <v>541</v>
      </c>
      <c r="B8" s="41" t="s">
        <v>533</v>
      </c>
      <c r="C8" s="39">
        <v>0</v>
      </c>
      <c r="D8" s="39" t="s">
        <v>532</v>
      </c>
    </row>
    <row r="9" spans="1:5">
      <c r="A9" t="s">
        <v>546</v>
      </c>
      <c r="B9" s="41" t="s">
        <v>545</v>
      </c>
      <c r="C9" s="39">
        <v>2</v>
      </c>
      <c r="D9" s="39" t="s">
        <v>532</v>
      </c>
    </row>
    <row r="10" spans="1:5">
      <c r="A10" s="44" t="s">
        <v>534</v>
      </c>
      <c r="B10" s="41" t="s">
        <v>547</v>
      </c>
      <c r="C10" s="39">
        <v>1</v>
      </c>
      <c r="D10" s="39" t="s">
        <v>532</v>
      </c>
    </row>
    <row r="11" spans="1:5">
      <c r="A11" s="44" t="s">
        <v>549</v>
      </c>
      <c r="B11" s="41" t="s">
        <v>548</v>
      </c>
      <c r="C11" s="39">
        <v>0</v>
      </c>
      <c r="D11" s="39" t="s">
        <v>532</v>
      </c>
    </row>
    <row r="12" spans="1:5">
      <c r="A12" s="44" t="s">
        <v>551</v>
      </c>
      <c r="B12" s="44" t="s">
        <v>550</v>
      </c>
      <c r="C12" s="39">
        <v>2</v>
      </c>
      <c r="D12" s="39" t="s">
        <v>532</v>
      </c>
    </row>
    <row r="13" spans="1:5">
      <c r="A13" s="44" t="s">
        <v>553</v>
      </c>
      <c r="B13" s="44" t="s">
        <v>49</v>
      </c>
      <c r="C13" s="39">
        <v>1</v>
      </c>
      <c r="D13" s="39" t="s">
        <v>532</v>
      </c>
    </row>
    <row r="14" spans="1:5">
      <c r="A14" s="45" t="s">
        <v>554</v>
      </c>
      <c r="B14" s="45" t="s">
        <v>552</v>
      </c>
      <c r="C14" s="39">
        <v>1</v>
      </c>
      <c r="D14" s="39" t="s">
        <v>532</v>
      </c>
    </row>
    <row r="15" spans="1:5">
      <c r="A15" s="46" t="s">
        <v>556</v>
      </c>
      <c r="B15" s="46" t="s">
        <v>555</v>
      </c>
      <c r="C15" s="39">
        <v>0</v>
      </c>
      <c r="D15" s="39" t="s">
        <v>532</v>
      </c>
    </row>
    <row r="16" spans="1:5">
      <c r="A16" s="46" t="s">
        <v>557</v>
      </c>
      <c r="B16" s="43" t="s">
        <v>73</v>
      </c>
      <c r="C16" s="39">
        <v>1</v>
      </c>
      <c r="D16" s="39" t="s">
        <v>532</v>
      </c>
    </row>
    <row r="17" spans="1:4">
      <c r="A17" t="s">
        <v>455</v>
      </c>
      <c r="B17" s="47" t="s">
        <v>558</v>
      </c>
      <c r="C17" s="39">
        <v>1</v>
      </c>
      <c r="D17" s="39" t="s">
        <v>532</v>
      </c>
    </row>
    <row r="18" spans="1:4">
      <c r="A18" s="46" t="s">
        <v>560</v>
      </c>
      <c r="B18" s="43" t="s">
        <v>559</v>
      </c>
      <c r="C18" s="39">
        <v>1</v>
      </c>
      <c r="D18" s="39" t="s">
        <v>532</v>
      </c>
    </row>
    <row r="19" spans="1:4" ht="25.5">
      <c r="A19" s="46" t="s">
        <v>561</v>
      </c>
      <c r="B19" s="43" t="s">
        <v>113</v>
      </c>
      <c r="C19" s="39">
        <v>1</v>
      </c>
      <c r="D19" s="39" t="s">
        <v>532</v>
      </c>
    </row>
    <row r="20" spans="1:4">
      <c r="A20" s="43" t="s">
        <v>535</v>
      </c>
      <c r="B20" s="43" t="s">
        <v>535</v>
      </c>
      <c r="C20" s="39">
        <v>1</v>
      </c>
      <c r="D20" s="39" t="s">
        <v>532</v>
      </c>
    </row>
    <row r="21" spans="1:4">
      <c r="A21" s="46" t="s">
        <v>563</v>
      </c>
      <c r="B21" s="46" t="s">
        <v>152</v>
      </c>
      <c r="C21" s="39">
        <v>1</v>
      </c>
      <c r="D21" s="39" t="s">
        <v>532</v>
      </c>
    </row>
    <row r="22" spans="1:4">
      <c r="A22" s="46" t="s">
        <v>563</v>
      </c>
      <c r="B22" s="48" t="s">
        <v>564</v>
      </c>
      <c r="C22" s="39">
        <v>1</v>
      </c>
      <c r="D22" s="39" t="s">
        <v>532</v>
      </c>
    </row>
    <row r="23" spans="1:4">
      <c r="A23" t="s">
        <v>407</v>
      </c>
      <c r="B23" s="48" t="s">
        <v>536</v>
      </c>
      <c r="C23" s="39">
        <v>1</v>
      </c>
      <c r="D23" s="39" t="s">
        <v>532</v>
      </c>
    </row>
    <row r="24" spans="1:4">
      <c r="A24" s="46" t="s">
        <v>537</v>
      </c>
      <c r="B24" s="41" t="s">
        <v>536</v>
      </c>
      <c r="C24" s="39">
        <v>1</v>
      </c>
      <c r="D24" s="39" t="s">
        <v>532</v>
      </c>
    </row>
    <row r="25" spans="1:4">
      <c r="A25" s="46" t="s">
        <v>565</v>
      </c>
      <c r="B25" s="48" t="s">
        <v>566</v>
      </c>
      <c r="C25" s="39">
        <v>1</v>
      </c>
      <c r="D25" s="39" t="s">
        <v>532</v>
      </c>
    </row>
    <row r="26" spans="1:4">
      <c r="A26" s="48" t="s">
        <v>568</v>
      </c>
      <c r="B26" s="48" t="s">
        <v>567</v>
      </c>
      <c r="C26" s="39">
        <v>1</v>
      </c>
      <c r="D26" s="39" t="s">
        <v>532</v>
      </c>
    </row>
    <row r="27" spans="1:4">
      <c r="A27" s="46"/>
      <c r="B27" s="48"/>
      <c r="C27" s="39"/>
      <c r="D27" s="39"/>
    </row>
    <row r="28" spans="1:4">
      <c r="A28" s="46"/>
      <c r="B28" s="46"/>
      <c r="C28" s="39"/>
      <c r="D28" s="39"/>
    </row>
    <row r="29" spans="1:4">
      <c r="A29" s="48"/>
      <c r="B29" s="48"/>
      <c r="C29" s="39"/>
      <c r="D29" s="39"/>
    </row>
    <row r="30" spans="1:4">
      <c r="A30"/>
      <c r="B30" s="48"/>
      <c r="C30" s="39"/>
      <c r="D30" s="39"/>
    </row>
    <row r="31" spans="1:4">
      <c r="A31" s="46"/>
      <c r="B31" s="48"/>
      <c r="C31" s="39"/>
      <c r="D31" s="39"/>
    </row>
    <row r="32" spans="1:4">
      <c r="A32" s="44"/>
      <c r="B32" s="48"/>
      <c r="C32" s="39"/>
      <c r="D32" s="39"/>
    </row>
    <row r="33" spans="1:4">
      <c r="A33" s="44"/>
      <c r="B33" s="48"/>
      <c r="C33" s="39"/>
      <c r="D33" s="39"/>
    </row>
    <row r="34" spans="1:4">
      <c r="A34" s="44"/>
      <c r="B34" s="48"/>
      <c r="C34" s="39"/>
      <c r="D34" s="39"/>
    </row>
    <row r="35" spans="1:4">
      <c r="A35" s="44"/>
      <c r="B35" s="48"/>
      <c r="C35" s="39"/>
      <c r="D35" s="39"/>
    </row>
    <row r="36" spans="1:4">
      <c r="A36" s="41"/>
      <c r="B36" s="48"/>
      <c r="C36" s="39"/>
      <c r="D36" s="39"/>
    </row>
    <row r="37" spans="1:4">
      <c r="A37" s="44"/>
      <c r="B37" s="48"/>
      <c r="C37" s="39"/>
      <c r="D37" s="39"/>
    </row>
    <row r="38" spans="1:4">
      <c r="A38" s="41"/>
      <c r="B38" s="41"/>
      <c r="C38" s="39"/>
      <c r="D38" s="39"/>
    </row>
    <row r="39" spans="1:4">
      <c r="A39" s="44"/>
      <c r="B39" s="48"/>
      <c r="C39" s="39"/>
      <c r="D39" s="39"/>
    </row>
    <row r="40" spans="1:4">
      <c r="A40" s="41"/>
      <c r="B40" s="48"/>
      <c r="C40" s="39"/>
      <c r="D40" s="39"/>
    </row>
    <row r="41" spans="1:4">
      <c r="A41" s="41"/>
      <c r="B41" s="48"/>
      <c r="C41" s="39"/>
      <c r="D41" s="39"/>
    </row>
    <row r="42" spans="1:4">
      <c r="A42" s="48"/>
      <c r="B42" s="48"/>
      <c r="C42" s="49"/>
      <c r="D42" s="39"/>
    </row>
    <row r="43" spans="1:4">
      <c r="A43" s="41"/>
      <c r="B43" s="48"/>
      <c r="C43" s="49"/>
      <c r="D43" s="39"/>
    </row>
    <row r="44" spans="1:4">
      <c r="A44" s="41"/>
      <c r="B44" s="48"/>
      <c r="C44" s="49"/>
      <c r="D44" s="39"/>
    </row>
    <row r="45" spans="1:4">
      <c r="A45" s="41"/>
      <c r="B45" s="48"/>
      <c r="C45" s="49"/>
      <c r="D45" s="39"/>
    </row>
    <row r="46" spans="1:4">
      <c r="A46" s="48"/>
      <c r="B46" s="48"/>
      <c r="C46" s="49"/>
      <c r="D46" s="39"/>
    </row>
    <row r="47" spans="1:4">
      <c r="A47" s="48"/>
      <c r="B47" s="48"/>
      <c r="C47" s="49"/>
      <c r="D47" s="39"/>
    </row>
    <row r="48" spans="1:4">
      <c r="A48" s="48"/>
      <c r="B48" s="48"/>
    </row>
    <row r="49" spans="1:2">
      <c r="A49" s="48"/>
      <c r="B49" s="48"/>
    </row>
    <row r="50" spans="1:2">
      <c r="A50" s="48"/>
      <c r="B50" s="48"/>
    </row>
    <row r="51" spans="1:2">
      <c r="A51" s="48"/>
      <c r="B51" s="48"/>
    </row>
    <row r="52" spans="1:2">
      <c r="A52" s="48"/>
      <c r="B52" s="48"/>
    </row>
    <row r="53" spans="1:2">
      <c r="A53" s="48"/>
      <c r="B53" s="48"/>
    </row>
    <row r="54" spans="1:2">
      <c r="A54" s="48"/>
      <c r="B54" s="48"/>
    </row>
    <row r="55" spans="1:2">
      <c r="A55" s="48"/>
      <c r="B55" s="48"/>
    </row>
    <row r="56" spans="1:2">
      <c r="A56" s="48"/>
      <c r="B56" s="48"/>
    </row>
    <row r="57" spans="1:2">
      <c r="A57" s="48"/>
      <c r="B57" s="48"/>
    </row>
    <row r="58" spans="1:2">
      <c r="A58" s="48"/>
      <c r="B58" s="48"/>
    </row>
    <row r="59" spans="1:2">
      <c r="A59" s="48"/>
      <c r="B59" s="48"/>
    </row>
    <row r="60" spans="1:2">
      <c r="A60" s="48"/>
      <c r="B60" s="48"/>
    </row>
    <row r="61" spans="1:2">
      <c r="A61" s="48"/>
      <c r="B61" s="48"/>
    </row>
    <row r="62" spans="1:2">
      <c r="A62" s="48"/>
      <c r="B62" s="4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/>
  </sheetViews>
  <sheetFormatPr defaultRowHeight="12.75"/>
  <cols>
    <col min="1" max="4" width="25.7109375" customWidth="1"/>
  </cols>
  <sheetData>
    <row r="1" spans="1:6">
      <c r="A1" t="s">
        <v>374</v>
      </c>
    </row>
    <row r="2" spans="1:6">
      <c r="E2">
        <v>2018</v>
      </c>
      <c r="F2">
        <v>2017</v>
      </c>
    </row>
    <row r="3" spans="1:6">
      <c r="A3" t="s">
        <v>375</v>
      </c>
    </row>
    <row r="4" spans="1:6">
      <c r="A4" t="s">
        <v>376</v>
      </c>
      <c r="B4" t="s">
        <v>80</v>
      </c>
      <c r="C4" t="s">
        <v>80</v>
      </c>
      <c r="D4" t="s">
        <v>116</v>
      </c>
    </row>
    <row r="5" spans="1:6">
      <c r="A5" t="s">
        <v>377</v>
      </c>
      <c r="B5" t="s">
        <v>117</v>
      </c>
      <c r="C5" t="s">
        <v>117</v>
      </c>
      <c r="D5" t="s">
        <v>116</v>
      </c>
      <c r="E5">
        <v>217835</v>
      </c>
      <c r="F5">
        <v>214862</v>
      </c>
    </row>
    <row r="6" spans="1:6">
      <c r="A6" t="s">
        <v>378</v>
      </c>
      <c r="B6" t="s">
        <v>139</v>
      </c>
      <c r="C6" t="s">
        <v>139</v>
      </c>
      <c r="D6" t="s">
        <v>116</v>
      </c>
      <c r="E6">
        <v>332033</v>
      </c>
      <c r="F6">
        <v>222265</v>
      </c>
    </row>
    <row r="7" spans="1:6">
      <c r="A7" t="s">
        <v>379</v>
      </c>
      <c r="B7" t="s">
        <v>352</v>
      </c>
      <c r="C7" t="s">
        <v>137</v>
      </c>
      <c r="D7" t="s">
        <v>116</v>
      </c>
      <c r="E7">
        <v>64918</v>
      </c>
      <c r="F7">
        <v>14980</v>
      </c>
    </row>
    <row r="8" spans="1:6">
      <c r="A8" t="s">
        <v>380</v>
      </c>
      <c r="B8" t="s">
        <v>128</v>
      </c>
      <c r="C8" t="s">
        <v>128</v>
      </c>
      <c r="D8" t="s">
        <v>116</v>
      </c>
      <c r="E8">
        <v>9425</v>
      </c>
      <c r="F8">
        <v>7898</v>
      </c>
    </row>
    <row r="9" spans="1:6">
      <c r="A9" t="s">
        <v>381</v>
      </c>
      <c r="B9" t="s">
        <v>126</v>
      </c>
      <c r="C9" t="s">
        <v>126</v>
      </c>
      <c r="D9" t="s">
        <v>116</v>
      </c>
      <c r="E9">
        <v>7006</v>
      </c>
      <c r="F9">
        <v>7408</v>
      </c>
    </row>
    <row r="10" spans="1:6">
      <c r="A10" t="s">
        <v>382</v>
      </c>
      <c r="B10" t="s">
        <v>112</v>
      </c>
      <c r="C10" t="s">
        <v>112</v>
      </c>
      <c r="D10" t="s">
        <v>116</v>
      </c>
      <c r="E10">
        <v>18720</v>
      </c>
      <c r="F10">
        <v>6047</v>
      </c>
    </row>
    <row r="11" spans="1:6">
      <c r="A11" t="s">
        <v>383</v>
      </c>
      <c r="B11" t="s">
        <v>115</v>
      </c>
      <c r="C11" t="s">
        <v>115</v>
      </c>
      <c r="D11" t="s">
        <v>116</v>
      </c>
      <c r="E11">
        <v>649937</v>
      </c>
      <c r="F11">
        <v>473460</v>
      </c>
    </row>
    <row r="12" spans="1:6">
      <c r="A12" t="s">
        <v>384</v>
      </c>
      <c r="B12" t="s">
        <v>80</v>
      </c>
      <c r="C12" t="s">
        <v>80</v>
      </c>
      <c r="D12" t="s">
        <v>80</v>
      </c>
    </row>
    <row r="13" spans="1:6">
      <c r="A13" t="s">
        <v>385</v>
      </c>
      <c r="B13" t="s">
        <v>139</v>
      </c>
      <c r="C13" t="s">
        <v>139</v>
      </c>
      <c r="D13" t="s">
        <v>80</v>
      </c>
      <c r="E13">
        <v>154393</v>
      </c>
      <c r="F13">
        <v>175550</v>
      </c>
    </row>
    <row r="14" spans="1:6">
      <c r="A14" t="s">
        <v>386</v>
      </c>
      <c r="B14" t="s">
        <v>106</v>
      </c>
      <c r="C14" t="s">
        <v>106</v>
      </c>
      <c r="D14" t="s">
        <v>80</v>
      </c>
      <c r="E14">
        <v>571782</v>
      </c>
      <c r="F14">
        <v>703225</v>
      </c>
    </row>
    <row r="15" spans="1:6">
      <c r="A15" t="s">
        <v>387</v>
      </c>
      <c r="B15" t="s">
        <v>388</v>
      </c>
      <c r="C15" t="s">
        <v>92</v>
      </c>
      <c r="D15" t="s">
        <v>80</v>
      </c>
      <c r="E15">
        <v>20000</v>
      </c>
      <c r="F15">
        <v>1177489</v>
      </c>
    </row>
    <row r="16" spans="1:6">
      <c r="A16" t="s">
        <v>389</v>
      </c>
      <c r="B16" t="s">
        <v>84</v>
      </c>
      <c r="C16" t="s">
        <v>84</v>
      </c>
      <c r="D16" t="s">
        <v>80</v>
      </c>
      <c r="E16">
        <v>3271379</v>
      </c>
      <c r="F16">
        <v>2077059</v>
      </c>
    </row>
    <row r="17" spans="1:6">
      <c r="A17" t="s">
        <v>390</v>
      </c>
      <c r="B17" t="s">
        <v>138</v>
      </c>
      <c r="C17" t="s">
        <v>138</v>
      </c>
      <c r="D17" t="s">
        <v>80</v>
      </c>
      <c r="E17">
        <v>139104</v>
      </c>
      <c r="F17">
        <v>157504</v>
      </c>
    </row>
    <row r="18" spans="1:6">
      <c r="A18" t="s">
        <v>391</v>
      </c>
      <c r="D18" t="s">
        <v>80</v>
      </c>
      <c r="E18">
        <v>4806595</v>
      </c>
      <c r="F18">
        <v>4764287</v>
      </c>
    </row>
    <row r="19" spans="1:6">
      <c r="A19" t="s">
        <v>392</v>
      </c>
      <c r="D19" t="s">
        <v>80</v>
      </c>
    </row>
    <row r="20" spans="1:6">
      <c r="A20" t="s">
        <v>393</v>
      </c>
      <c r="B20" t="s">
        <v>141</v>
      </c>
      <c r="C20" t="s">
        <v>141</v>
      </c>
      <c r="D20" t="s">
        <v>141</v>
      </c>
    </row>
    <row r="21" spans="1:6">
      <c r="A21" t="s">
        <v>394</v>
      </c>
      <c r="B21" t="s">
        <v>146</v>
      </c>
      <c r="C21" t="s">
        <v>146</v>
      </c>
      <c r="D21" t="s">
        <v>141</v>
      </c>
      <c r="E21">
        <v>730257</v>
      </c>
      <c r="F21">
        <v>1384933</v>
      </c>
    </row>
    <row r="22" spans="1:6">
      <c r="A22" t="s">
        <v>395</v>
      </c>
      <c r="B22" t="s">
        <v>151</v>
      </c>
      <c r="C22" t="s">
        <v>151</v>
      </c>
      <c r="D22" t="s">
        <v>141</v>
      </c>
      <c r="E22">
        <v>9701</v>
      </c>
      <c r="F22">
        <v>70430</v>
      </c>
    </row>
    <row r="23" spans="1:6">
      <c r="A23" t="s">
        <v>396</v>
      </c>
      <c r="B23" t="s">
        <v>397</v>
      </c>
      <c r="C23" t="s">
        <v>161</v>
      </c>
      <c r="D23" t="s">
        <v>141</v>
      </c>
      <c r="E23">
        <v>133234</v>
      </c>
      <c r="F23">
        <v>105895</v>
      </c>
    </row>
    <row r="24" spans="1:6">
      <c r="A24" t="s">
        <v>398</v>
      </c>
      <c r="B24" t="s">
        <v>152</v>
      </c>
      <c r="C24" t="s">
        <v>152</v>
      </c>
      <c r="D24" t="s">
        <v>141</v>
      </c>
      <c r="E24">
        <v>5417</v>
      </c>
      <c r="F24">
        <v>8734</v>
      </c>
    </row>
    <row r="25" spans="1:6">
      <c r="A25" t="s">
        <v>399</v>
      </c>
      <c r="B25" t="s">
        <v>163</v>
      </c>
      <c r="C25" t="s">
        <v>163</v>
      </c>
      <c r="D25" t="s">
        <v>141</v>
      </c>
      <c r="E25">
        <v>121529</v>
      </c>
      <c r="F25">
        <v>62282</v>
      </c>
    </row>
    <row r="26" spans="1:6">
      <c r="A26" t="s">
        <v>400</v>
      </c>
      <c r="B26" t="s">
        <v>13</v>
      </c>
      <c r="C26" t="s">
        <v>13</v>
      </c>
      <c r="D26" t="s">
        <v>141</v>
      </c>
      <c r="E26">
        <v>1000138</v>
      </c>
      <c r="F26">
        <v>1632274</v>
      </c>
    </row>
    <row r="27" spans="1:6">
      <c r="A27" t="s">
        <v>401</v>
      </c>
      <c r="B27" t="s">
        <v>141</v>
      </c>
      <c r="C27" t="s">
        <v>141</v>
      </c>
      <c r="D27" t="s">
        <v>165</v>
      </c>
    </row>
    <row r="28" spans="1:6">
      <c r="A28" t="s">
        <v>402</v>
      </c>
      <c r="B28" t="s">
        <v>169</v>
      </c>
      <c r="C28" t="s">
        <v>168</v>
      </c>
      <c r="D28" t="s">
        <v>165</v>
      </c>
      <c r="E28">
        <v>1835102</v>
      </c>
      <c r="F28">
        <v>1025914</v>
      </c>
    </row>
    <row r="29" spans="1:6">
      <c r="A29" t="s">
        <v>398</v>
      </c>
      <c r="B29" t="s">
        <v>152</v>
      </c>
      <c r="C29" t="s">
        <v>152</v>
      </c>
      <c r="D29" t="s">
        <v>141</v>
      </c>
      <c r="F29">
        <v>177247</v>
      </c>
    </row>
    <row r="30" spans="1:6">
      <c r="A30" t="s">
        <v>403</v>
      </c>
      <c r="B30" t="s">
        <v>180</v>
      </c>
      <c r="C30" t="s">
        <v>180</v>
      </c>
      <c r="D30" t="s">
        <v>165</v>
      </c>
      <c r="E30">
        <v>145564</v>
      </c>
      <c r="F30">
        <v>132548</v>
      </c>
    </row>
    <row r="31" spans="1:6">
      <c r="A31" t="s">
        <v>404</v>
      </c>
      <c r="B31" t="s">
        <v>164</v>
      </c>
      <c r="C31" t="s">
        <v>164</v>
      </c>
      <c r="D31" t="s">
        <v>165</v>
      </c>
      <c r="E31">
        <v>2980804</v>
      </c>
      <c r="F31">
        <v>2967983</v>
      </c>
    </row>
    <row r="32" spans="1:6">
      <c r="A32" t="s">
        <v>405</v>
      </c>
      <c r="B32" t="s">
        <v>180</v>
      </c>
      <c r="C32" t="s">
        <v>180</v>
      </c>
      <c r="D32" t="s">
        <v>165</v>
      </c>
    </row>
    <row r="33" spans="1:6">
      <c r="A33" t="s">
        <v>406</v>
      </c>
      <c r="B33" t="s">
        <v>181</v>
      </c>
      <c r="C33" t="s">
        <v>181</v>
      </c>
      <c r="D33" t="s">
        <v>181</v>
      </c>
    </row>
    <row r="34" spans="1:6">
      <c r="A34" t="s">
        <v>407</v>
      </c>
      <c r="D34" t="s">
        <v>181</v>
      </c>
    </row>
    <row r="35" spans="1:6">
      <c r="A35" t="s">
        <v>408</v>
      </c>
      <c r="D35" t="s">
        <v>181</v>
      </c>
      <c r="E35">
        <v>101303</v>
      </c>
      <c r="F35">
        <v>101119</v>
      </c>
    </row>
    <row r="36" spans="1:6">
      <c r="A36" t="s">
        <v>409</v>
      </c>
      <c r="B36" t="s">
        <v>410</v>
      </c>
      <c r="C36" t="s">
        <v>192</v>
      </c>
      <c r="D36" t="s">
        <v>181</v>
      </c>
      <c r="E36">
        <v>-20483</v>
      </c>
      <c r="F36">
        <v>-20483</v>
      </c>
    </row>
    <row r="37" spans="1:6">
      <c r="A37" t="s">
        <v>411</v>
      </c>
      <c r="B37" t="s">
        <v>182</v>
      </c>
      <c r="C37" t="s">
        <v>182</v>
      </c>
      <c r="D37" t="s">
        <v>181</v>
      </c>
      <c r="E37">
        <v>1857196</v>
      </c>
      <c r="F37">
        <v>1538191</v>
      </c>
    </row>
    <row r="38" spans="1:6">
      <c r="A38" t="s">
        <v>412</v>
      </c>
      <c r="D38" t="s">
        <v>181</v>
      </c>
      <c r="E38">
        <v>200000</v>
      </c>
      <c r="F38">
        <v>200000</v>
      </c>
    </row>
    <row r="39" spans="1:6">
      <c r="A39" t="s">
        <v>413</v>
      </c>
      <c r="B39" t="s">
        <v>189</v>
      </c>
      <c r="C39" t="s">
        <v>189</v>
      </c>
      <c r="D39" t="s">
        <v>181</v>
      </c>
      <c r="E39">
        <v>-28512</v>
      </c>
      <c r="F39">
        <v>-7769</v>
      </c>
    </row>
    <row r="40" spans="1:6">
      <c r="A40" t="s">
        <v>414</v>
      </c>
      <c r="D40" t="s">
        <v>181</v>
      </c>
      <c r="E40">
        <v>-364379</v>
      </c>
      <c r="F40">
        <v>-95742</v>
      </c>
    </row>
    <row r="41" spans="1:6">
      <c r="A41" t="s">
        <v>415</v>
      </c>
      <c r="B41" t="s">
        <v>195</v>
      </c>
      <c r="C41" t="s">
        <v>195</v>
      </c>
      <c r="D41" t="s">
        <v>181</v>
      </c>
      <c r="E41">
        <v>1745125</v>
      </c>
      <c r="F41">
        <v>1715316</v>
      </c>
    </row>
    <row r="42" spans="1:6">
      <c r="A42" t="s">
        <v>416</v>
      </c>
      <c r="B42" t="s">
        <v>67</v>
      </c>
      <c r="C42" t="s">
        <v>67</v>
      </c>
      <c r="D42" t="s">
        <v>181</v>
      </c>
      <c r="E42">
        <v>80666</v>
      </c>
      <c r="F42">
        <v>80988</v>
      </c>
    </row>
    <row r="43" spans="1:6">
      <c r="A43" t="s">
        <v>417</v>
      </c>
      <c r="B43" t="s">
        <v>195</v>
      </c>
      <c r="C43" t="s">
        <v>195</v>
      </c>
      <c r="D43" t="s">
        <v>181</v>
      </c>
      <c r="E43">
        <v>1825791</v>
      </c>
      <c r="F43">
        <v>1796304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opLeftCell="A19" workbookViewId="0"/>
  </sheetViews>
  <sheetFormatPr defaultRowHeight="12.75"/>
  <cols>
    <col min="1" max="4" width="25.7109375" customWidth="1"/>
  </cols>
  <sheetData>
    <row r="1" spans="1:8">
      <c r="A1" t="s">
        <v>418</v>
      </c>
      <c r="E1" t="s">
        <v>418</v>
      </c>
    </row>
    <row r="2" spans="1:8">
      <c r="A2" t="s">
        <v>419</v>
      </c>
      <c r="E2" t="s">
        <v>419</v>
      </c>
    </row>
    <row r="3" spans="1:8">
      <c r="A3" t="s">
        <v>420</v>
      </c>
      <c r="E3" t="s">
        <v>420</v>
      </c>
      <c r="F3">
        <v>2018</v>
      </c>
      <c r="G3">
        <v>2017</v>
      </c>
      <c r="H3">
        <v>2016</v>
      </c>
    </row>
    <row r="4" spans="1:8">
      <c r="A4" t="s">
        <v>421</v>
      </c>
      <c r="E4" t="s">
        <v>421</v>
      </c>
      <c r="F4">
        <v>204839</v>
      </c>
      <c r="G4">
        <v>88634</v>
      </c>
      <c r="H4">
        <v>52302</v>
      </c>
    </row>
    <row r="5" spans="1:8">
      <c r="A5" t="s">
        <v>422</v>
      </c>
      <c r="E5" t="s">
        <v>422</v>
      </c>
      <c r="F5">
        <v>73931</v>
      </c>
      <c r="G5">
        <v>28327</v>
      </c>
      <c r="H5">
        <v>13730</v>
      </c>
    </row>
    <row r="6" spans="1:8">
      <c r="A6" t="s">
        <v>423</v>
      </c>
      <c r="E6" t="s">
        <v>423</v>
      </c>
      <c r="F6">
        <v>127625</v>
      </c>
    </row>
    <row r="7" spans="1:8">
      <c r="A7" t="s">
        <v>424</v>
      </c>
      <c r="E7" t="s">
        <v>424</v>
      </c>
      <c r="F7">
        <v>24209</v>
      </c>
      <c r="G7">
        <v>26576</v>
      </c>
      <c r="H7">
        <v>14225</v>
      </c>
    </row>
    <row r="8" spans="1:8">
      <c r="A8" t="s">
        <v>425</v>
      </c>
      <c r="B8" t="s">
        <v>426</v>
      </c>
      <c r="C8" t="s">
        <v>26</v>
      </c>
      <c r="D8" t="s">
        <v>426</v>
      </c>
      <c r="E8" t="s">
        <v>425</v>
      </c>
      <c r="F8">
        <v>430604</v>
      </c>
      <c r="G8">
        <v>143537</v>
      </c>
      <c r="H8">
        <v>80257</v>
      </c>
    </row>
    <row r="9" spans="1:8">
      <c r="A9" t="s">
        <v>427</v>
      </c>
      <c r="D9" t="s">
        <v>426</v>
      </c>
      <c r="E9" t="s">
        <v>427</v>
      </c>
      <c r="F9">
        <v>96860</v>
      </c>
      <c r="G9">
        <v>55946</v>
      </c>
      <c r="H9">
        <v>53163</v>
      </c>
    </row>
    <row r="10" spans="1:8">
      <c r="A10" t="s">
        <v>428</v>
      </c>
      <c r="D10" t="s">
        <v>426</v>
      </c>
      <c r="E10" t="s">
        <v>428</v>
      </c>
      <c r="F10">
        <v>22625</v>
      </c>
      <c r="G10">
        <v>22511</v>
      </c>
      <c r="H10">
        <v>36423</v>
      </c>
    </row>
    <row r="11" spans="1:8">
      <c r="A11" t="s">
        <v>429</v>
      </c>
      <c r="D11" t="s">
        <v>426</v>
      </c>
      <c r="E11" t="s">
        <v>429</v>
      </c>
      <c r="F11">
        <v>83201</v>
      </c>
      <c r="G11">
        <v>38781</v>
      </c>
      <c r="H11">
        <v>11140</v>
      </c>
    </row>
    <row r="12" spans="1:8">
      <c r="A12" t="s">
        <v>430</v>
      </c>
      <c r="B12" t="s">
        <v>36</v>
      </c>
      <c r="C12" t="s">
        <v>36</v>
      </c>
      <c r="D12" t="s">
        <v>426</v>
      </c>
      <c r="E12" t="s">
        <v>430</v>
      </c>
      <c r="F12">
        <v>51542</v>
      </c>
      <c r="G12">
        <v>38031</v>
      </c>
      <c r="H12">
        <v>37302</v>
      </c>
    </row>
    <row r="13" spans="1:8">
      <c r="A13" t="s">
        <v>431</v>
      </c>
      <c r="B13" t="s">
        <v>37</v>
      </c>
      <c r="C13" t="s">
        <v>37</v>
      </c>
      <c r="D13" t="s">
        <v>426</v>
      </c>
      <c r="E13" t="s">
        <v>431</v>
      </c>
      <c r="F13">
        <v>21690</v>
      </c>
      <c r="G13">
        <v>12303</v>
      </c>
      <c r="H13">
        <v>8658</v>
      </c>
    </row>
    <row r="14" spans="1:8">
      <c r="A14" t="s">
        <v>432</v>
      </c>
      <c r="B14" t="s">
        <v>42</v>
      </c>
      <c r="C14" t="s">
        <v>42</v>
      </c>
      <c r="D14" t="s">
        <v>426</v>
      </c>
      <c r="E14" t="s">
        <v>432</v>
      </c>
      <c r="F14">
        <v>93689</v>
      </c>
      <c r="G14">
        <v>76522</v>
      </c>
      <c r="H14">
        <v>72972</v>
      </c>
    </row>
    <row r="15" spans="1:8">
      <c r="A15" t="s">
        <v>433</v>
      </c>
      <c r="B15" t="s">
        <v>434</v>
      </c>
      <c r="C15" t="s">
        <v>44</v>
      </c>
      <c r="D15" t="s">
        <v>426</v>
      </c>
      <c r="E15" t="s">
        <v>433</v>
      </c>
      <c r="H15">
        <v>1706</v>
      </c>
    </row>
    <row r="16" spans="1:8">
      <c r="A16" t="s">
        <v>435</v>
      </c>
      <c r="B16" t="s">
        <v>45</v>
      </c>
      <c r="C16" t="s">
        <v>45</v>
      </c>
      <c r="D16" t="s">
        <v>426</v>
      </c>
      <c r="E16" t="s">
        <v>435</v>
      </c>
      <c r="F16">
        <v>369607</v>
      </c>
      <c r="G16">
        <v>244094</v>
      </c>
      <c r="H16">
        <v>221364</v>
      </c>
    </row>
    <row r="17" spans="1:8">
      <c r="A17" t="s">
        <v>436</v>
      </c>
      <c r="B17" t="s">
        <v>437</v>
      </c>
      <c r="C17" t="s">
        <v>33</v>
      </c>
      <c r="D17" t="s">
        <v>426</v>
      </c>
      <c r="E17" t="s">
        <v>436</v>
      </c>
    </row>
    <row r="18" spans="1:8">
      <c r="A18" t="s">
        <v>436</v>
      </c>
      <c r="B18" t="s">
        <v>437</v>
      </c>
      <c r="C18" t="s">
        <v>33</v>
      </c>
      <c r="D18" t="s">
        <v>426</v>
      </c>
      <c r="E18" t="s">
        <v>436</v>
      </c>
      <c r="F18">
        <v>36722</v>
      </c>
    </row>
    <row r="19" spans="1:8">
      <c r="A19" t="s">
        <v>438</v>
      </c>
      <c r="D19" t="s">
        <v>426</v>
      </c>
      <c r="E19" t="s">
        <v>438</v>
      </c>
      <c r="F19">
        <v>16767</v>
      </c>
      <c r="G19">
        <v>15100</v>
      </c>
    </row>
    <row r="20" spans="1:8">
      <c r="A20" t="s">
        <v>439</v>
      </c>
      <c r="B20" t="s">
        <v>437</v>
      </c>
      <c r="C20" t="s">
        <v>33</v>
      </c>
      <c r="D20" t="s">
        <v>426</v>
      </c>
      <c r="E20" t="s">
        <v>439</v>
      </c>
      <c r="H20">
        <v>16</v>
      </c>
    </row>
    <row r="21" spans="1:8">
      <c r="A21" t="s">
        <v>440</v>
      </c>
      <c r="B21" t="s">
        <v>441</v>
      </c>
      <c r="C21" t="s">
        <v>46</v>
      </c>
      <c r="D21" t="s">
        <v>426</v>
      </c>
      <c r="E21" t="s">
        <v>440</v>
      </c>
      <c r="F21">
        <v>114486</v>
      </c>
      <c r="G21">
        <v>-85457</v>
      </c>
      <c r="H21">
        <v>-141091</v>
      </c>
    </row>
    <row r="22" spans="1:8">
      <c r="A22" t="s">
        <v>442</v>
      </c>
      <c r="B22" t="s">
        <v>38</v>
      </c>
      <c r="C22" t="s">
        <v>38</v>
      </c>
      <c r="D22" t="s">
        <v>426</v>
      </c>
      <c r="E22" t="s">
        <v>442</v>
      </c>
    </row>
    <row r="23" spans="1:8">
      <c r="A23" t="s">
        <v>443</v>
      </c>
      <c r="D23" t="s">
        <v>426</v>
      </c>
      <c r="E23" t="s">
        <v>443</v>
      </c>
      <c r="H23">
        <v>-8483</v>
      </c>
    </row>
    <row r="24" spans="1:8">
      <c r="A24" t="s">
        <v>442</v>
      </c>
      <c r="B24" t="s">
        <v>38</v>
      </c>
      <c r="C24" t="s">
        <v>38</v>
      </c>
      <c r="D24" t="s">
        <v>426</v>
      </c>
      <c r="E24" t="s">
        <v>442</v>
      </c>
      <c r="G24">
        <v>-81</v>
      </c>
      <c r="H24">
        <v>-132</v>
      </c>
    </row>
    <row r="25" spans="1:8">
      <c r="A25" t="s">
        <v>444</v>
      </c>
      <c r="B25" t="s">
        <v>38</v>
      </c>
      <c r="C25" t="s">
        <v>38</v>
      </c>
      <c r="D25" t="s">
        <v>426</v>
      </c>
      <c r="E25" t="s">
        <v>444</v>
      </c>
      <c r="G25">
        <v>-81</v>
      </c>
      <c r="H25">
        <v>-8615</v>
      </c>
    </row>
    <row r="26" spans="1:8">
      <c r="A26" t="s">
        <v>445</v>
      </c>
      <c r="B26" t="s">
        <v>50</v>
      </c>
      <c r="C26" t="s">
        <v>50</v>
      </c>
      <c r="D26" t="s">
        <v>426</v>
      </c>
      <c r="E26" t="s">
        <v>445</v>
      </c>
    </row>
    <row r="27" spans="1:8">
      <c r="A27" t="s">
        <v>446</v>
      </c>
      <c r="B27" t="s">
        <v>54</v>
      </c>
      <c r="C27" t="s">
        <v>54</v>
      </c>
      <c r="D27" t="s">
        <v>426</v>
      </c>
      <c r="E27" t="s">
        <v>446</v>
      </c>
      <c r="F27">
        <v>10133</v>
      </c>
      <c r="G27">
        <v>5890</v>
      </c>
      <c r="H27">
        <v>2969</v>
      </c>
    </row>
    <row r="28" spans="1:8">
      <c r="A28" t="s">
        <v>447</v>
      </c>
      <c r="B28" t="s">
        <v>51</v>
      </c>
      <c r="C28" t="s">
        <v>51</v>
      </c>
      <c r="D28" t="s">
        <v>426</v>
      </c>
      <c r="E28" t="s">
        <v>447</v>
      </c>
      <c r="F28">
        <v>-101908</v>
      </c>
      <c r="G28">
        <v>-59305</v>
      </c>
      <c r="H28">
        <v>-71201</v>
      </c>
    </row>
    <row r="29" spans="1:8">
      <c r="A29" t="s">
        <v>448</v>
      </c>
      <c r="D29" t="s">
        <v>426</v>
      </c>
      <c r="E29" t="s">
        <v>448</v>
      </c>
      <c r="F29">
        <v>-30541</v>
      </c>
      <c r="G29">
        <v>20696</v>
      </c>
      <c r="H29">
        <v>16491</v>
      </c>
    </row>
    <row r="30" spans="1:8">
      <c r="A30" t="s">
        <v>449</v>
      </c>
      <c r="D30" t="s">
        <v>426</v>
      </c>
      <c r="E30" t="s">
        <v>449</v>
      </c>
      <c r="F30">
        <v>-1481</v>
      </c>
      <c r="G30">
        <v>-69</v>
      </c>
      <c r="H30">
        <v>-7800</v>
      </c>
    </row>
    <row r="31" spans="1:8">
      <c r="A31" t="s">
        <v>450</v>
      </c>
      <c r="B31" t="s">
        <v>51</v>
      </c>
      <c r="C31" t="s">
        <v>51</v>
      </c>
      <c r="D31" t="s">
        <v>426</v>
      </c>
      <c r="E31" t="s">
        <v>450</v>
      </c>
      <c r="F31">
        <v>-123797</v>
      </c>
      <c r="G31">
        <v>-32788</v>
      </c>
      <c r="H31">
        <v>-59541</v>
      </c>
    </row>
    <row r="32" spans="1:8">
      <c r="A32" t="s">
        <v>451</v>
      </c>
      <c r="D32" t="s">
        <v>426</v>
      </c>
      <c r="E32" t="s">
        <v>451</v>
      </c>
      <c r="F32">
        <v>-9311</v>
      </c>
      <c r="G32">
        <v>-118326</v>
      </c>
      <c r="H32">
        <v>-209247</v>
      </c>
    </row>
    <row r="33" spans="1:8">
      <c r="A33" t="s">
        <v>452</v>
      </c>
      <c r="B33" t="s">
        <v>62</v>
      </c>
      <c r="C33" t="s">
        <v>62</v>
      </c>
      <c r="D33" t="s">
        <v>426</v>
      </c>
      <c r="E33" t="s">
        <v>452</v>
      </c>
      <c r="F33">
        <v>-1267</v>
      </c>
      <c r="G33">
        <v>-1505</v>
      </c>
      <c r="H33">
        <v>589</v>
      </c>
    </row>
    <row r="34" spans="1:8">
      <c r="A34" t="s">
        <v>453</v>
      </c>
      <c r="D34" t="s">
        <v>426</v>
      </c>
      <c r="E34" t="s">
        <v>453</v>
      </c>
      <c r="F34">
        <v>-157636</v>
      </c>
      <c r="G34">
        <v>-25448</v>
      </c>
      <c r="H34">
        <v>47878</v>
      </c>
    </row>
    <row r="35" spans="1:8">
      <c r="A35" t="s">
        <v>454</v>
      </c>
      <c r="B35" t="s">
        <v>66</v>
      </c>
      <c r="C35" t="s">
        <v>66</v>
      </c>
      <c r="D35" t="s">
        <v>426</v>
      </c>
      <c r="E35" t="s">
        <v>454</v>
      </c>
      <c r="F35">
        <v>-168214</v>
      </c>
      <c r="G35">
        <v>-145279</v>
      </c>
      <c r="H35">
        <v>-160780</v>
      </c>
    </row>
    <row r="36" spans="1:8">
      <c r="A36" t="s">
        <v>455</v>
      </c>
      <c r="B36" t="s">
        <v>67</v>
      </c>
      <c r="C36" t="s">
        <v>67</v>
      </c>
      <c r="D36" t="s">
        <v>426</v>
      </c>
      <c r="E36" t="s">
        <v>455</v>
      </c>
      <c r="F36">
        <v>-63214</v>
      </c>
      <c r="G36">
        <v>-34424</v>
      </c>
      <c r="H36">
        <v>-25751</v>
      </c>
    </row>
    <row r="37" spans="1:8">
      <c r="A37" t="s">
        <v>456</v>
      </c>
      <c r="D37" t="s">
        <v>426</v>
      </c>
      <c r="E37" t="s">
        <v>456</v>
      </c>
      <c r="F37">
        <v>-231428</v>
      </c>
      <c r="G37">
        <v>-179703</v>
      </c>
      <c r="H37">
        <v>-186531</v>
      </c>
    </row>
    <row r="38" spans="1:8">
      <c r="A38" t="s">
        <v>457</v>
      </c>
      <c r="D38" t="s">
        <v>426</v>
      </c>
      <c r="E38" t="s">
        <v>457</v>
      </c>
    </row>
    <row r="39" spans="1:8">
      <c r="A39" t="s">
        <v>458</v>
      </c>
      <c r="D39" t="s">
        <v>426</v>
      </c>
      <c r="E39" t="s">
        <v>458</v>
      </c>
    </row>
    <row r="40" spans="1:8">
      <c r="A40" t="s">
        <v>459</v>
      </c>
      <c r="D40" t="s">
        <v>426</v>
      </c>
      <c r="E40" t="s">
        <v>459</v>
      </c>
      <c r="F40">
        <v>-230</v>
      </c>
      <c r="G40">
        <v>-179</v>
      </c>
      <c r="H40">
        <v>-199</v>
      </c>
    </row>
    <row r="41" spans="1:8">
      <c r="A41" t="s">
        <v>460</v>
      </c>
      <c r="D41" t="s">
        <v>426</v>
      </c>
      <c r="E41" t="s">
        <v>460</v>
      </c>
    </row>
    <row r="42" spans="1:8">
      <c r="A42" t="s">
        <v>461</v>
      </c>
      <c r="D42" t="s">
        <v>426</v>
      </c>
      <c r="E42" t="s">
        <v>461</v>
      </c>
    </row>
    <row r="43" spans="1:8">
      <c r="A43" t="s">
        <v>462</v>
      </c>
      <c r="D43" t="s">
        <v>426</v>
      </c>
      <c r="E43" t="s">
        <v>462</v>
      </c>
    </row>
    <row r="44" spans="1:8">
      <c r="A44" t="s">
        <v>463</v>
      </c>
      <c r="D44" t="s">
        <v>426</v>
      </c>
      <c r="E44" t="s">
        <v>463</v>
      </c>
    </row>
    <row r="45" spans="1:8">
      <c r="D45" t="s">
        <v>426</v>
      </c>
    </row>
    <row r="46" spans="1:8">
      <c r="D46" t="s">
        <v>426</v>
      </c>
      <c r="F46">
        <v>2018</v>
      </c>
      <c r="G46">
        <v>2017</v>
      </c>
      <c r="H46">
        <v>2016</v>
      </c>
    </row>
    <row r="47" spans="1:8">
      <c r="A47" t="s">
        <v>464</v>
      </c>
      <c r="B47" t="s">
        <v>465</v>
      </c>
      <c r="C47" t="s">
        <v>466</v>
      </c>
      <c r="D47" t="s">
        <v>426</v>
      </c>
      <c r="E47" t="s">
        <v>464</v>
      </c>
    </row>
    <row r="48" spans="1:8">
      <c r="A48" t="s">
        <v>454</v>
      </c>
      <c r="B48" t="s">
        <v>66</v>
      </c>
      <c r="C48" t="s">
        <v>66</v>
      </c>
      <c r="D48" t="s">
        <v>426</v>
      </c>
      <c r="E48" t="s">
        <v>454</v>
      </c>
      <c r="F48">
        <v>-168214</v>
      </c>
      <c r="G48">
        <v>-145279</v>
      </c>
      <c r="H48">
        <v>-160780</v>
      </c>
    </row>
    <row r="49" spans="1:8">
      <c r="A49" t="s">
        <v>467</v>
      </c>
      <c r="B49" t="s">
        <v>466</v>
      </c>
      <c r="C49" t="s">
        <v>466</v>
      </c>
      <c r="D49" t="s">
        <v>426</v>
      </c>
      <c r="E49" t="s">
        <v>467</v>
      </c>
    </row>
    <row r="50" spans="1:8">
      <c r="A50" t="s">
        <v>468</v>
      </c>
      <c r="D50" t="s">
        <v>426</v>
      </c>
      <c r="E50" t="s">
        <v>468</v>
      </c>
      <c r="F50">
        <v>3581</v>
      </c>
      <c r="G50">
        <v>157</v>
      </c>
      <c r="H50">
        <v>-556</v>
      </c>
    </row>
    <row r="51" spans="1:8">
      <c r="A51" t="s">
        <v>469</v>
      </c>
      <c r="D51" t="s">
        <v>426</v>
      </c>
      <c r="E51" t="s">
        <v>469</v>
      </c>
      <c r="F51">
        <v>-24324</v>
      </c>
      <c r="G51">
        <v>1616</v>
      </c>
      <c r="H51">
        <v>3606</v>
      </c>
    </row>
    <row r="52" spans="1:8">
      <c r="D52" t="s">
        <v>426</v>
      </c>
      <c r="F52">
        <v>-20743</v>
      </c>
      <c r="G52">
        <v>1773</v>
      </c>
      <c r="H52">
        <v>3050</v>
      </c>
    </row>
    <row r="53" spans="1:8">
      <c r="A53" t="s">
        <v>470</v>
      </c>
      <c r="B53" t="s">
        <v>465</v>
      </c>
      <c r="C53" t="s">
        <v>466</v>
      </c>
      <c r="D53" t="s">
        <v>426</v>
      </c>
      <c r="E53" t="s">
        <v>470</v>
      </c>
      <c r="F53">
        <v>-188957</v>
      </c>
      <c r="G53">
        <v>-143506</v>
      </c>
      <c r="H53">
        <v>-157730</v>
      </c>
    </row>
    <row r="54" spans="1:8">
      <c r="A54" t="s">
        <v>471</v>
      </c>
      <c r="D54" t="s">
        <v>426</v>
      </c>
      <c r="E54" t="s">
        <v>471</v>
      </c>
    </row>
    <row r="55" spans="1:8">
      <c r="A55" t="s">
        <v>472</v>
      </c>
      <c r="D55" t="s">
        <v>426</v>
      </c>
      <c r="E55" t="s">
        <v>472</v>
      </c>
      <c r="F55">
        <v>-252171</v>
      </c>
      <c r="G55">
        <v>-177930</v>
      </c>
      <c r="H55">
        <v>-183481</v>
      </c>
    </row>
    <row r="56" spans="1:8">
      <c r="A56" t="s">
        <v>416</v>
      </c>
      <c r="B56" t="s">
        <v>473</v>
      </c>
      <c r="C56" t="s">
        <v>67</v>
      </c>
      <c r="D56" t="s">
        <v>426</v>
      </c>
      <c r="E56" t="s">
        <v>416</v>
      </c>
      <c r="F56">
        <v>63214</v>
      </c>
      <c r="G56">
        <v>34424</v>
      </c>
      <c r="H56">
        <v>25751</v>
      </c>
    </row>
    <row r="57" spans="1:8">
      <c r="A57" t="s">
        <v>470</v>
      </c>
      <c r="B57" t="s">
        <v>465</v>
      </c>
      <c r="C57" t="s">
        <v>466</v>
      </c>
      <c r="D57" t="s">
        <v>426</v>
      </c>
      <c r="E57" t="s">
        <v>470</v>
      </c>
      <c r="F57">
        <v>-188957</v>
      </c>
      <c r="G57">
        <v>-143506</v>
      </c>
      <c r="H57">
        <v>-157730</v>
      </c>
    </row>
    <row r="58" spans="1:8">
      <c r="A58" t="s">
        <v>474</v>
      </c>
      <c r="D58" t="s">
        <v>426</v>
      </c>
      <c r="E58" t="s">
        <v>474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/>
  </sheetViews>
  <sheetFormatPr defaultRowHeight="12.75"/>
  <cols>
    <col min="1" max="4" width="25.7109375" customWidth="1"/>
  </cols>
  <sheetData>
    <row r="1" spans="1:8">
      <c r="A1" t="s">
        <v>475</v>
      </c>
      <c r="E1" t="s">
        <v>475</v>
      </c>
    </row>
    <row r="2" spans="1:8">
      <c r="A2" t="s">
        <v>419</v>
      </c>
      <c r="E2" t="s">
        <v>419</v>
      </c>
    </row>
    <row r="3" spans="1:8">
      <c r="A3" t="s">
        <v>463</v>
      </c>
      <c r="E3" t="s">
        <v>463</v>
      </c>
    </row>
    <row r="4" spans="1:8">
      <c r="F4">
        <v>2018</v>
      </c>
      <c r="G4">
        <v>2017</v>
      </c>
      <c r="H4">
        <v>2016</v>
      </c>
    </row>
    <row r="5" spans="1:8">
      <c r="A5" t="s">
        <v>476</v>
      </c>
      <c r="B5" t="s">
        <v>231</v>
      </c>
      <c r="C5" t="s">
        <v>231</v>
      </c>
      <c r="D5" t="s">
        <v>477</v>
      </c>
      <c r="E5" t="s">
        <v>476</v>
      </c>
    </row>
    <row r="6" spans="1:8">
      <c r="A6" t="s">
        <v>454</v>
      </c>
      <c r="B6" t="s">
        <v>232</v>
      </c>
      <c r="C6" t="s">
        <v>232</v>
      </c>
      <c r="D6" t="s">
        <v>477</v>
      </c>
      <c r="E6" t="s">
        <v>454</v>
      </c>
      <c r="F6">
        <v>-168214</v>
      </c>
      <c r="G6">
        <v>-145279</v>
      </c>
      <c r="H6">
        <v>-160780</v>
      </c>
    </row>
    <row r="7" spans="1:8">
      <c r="A7" t="s">
        <v>478</v>
      </c>
      <c r="E7" t="s">
        <v>478</v>
      </c>
    </row>
    <row r="8" spans="1:8">
      <c r="A8" t="s">
        <v>479</v>
      </c>
      <c r="B8" t="s">
        <v>231</v>
      </c>
      <c r="C8" t="s">
        <v>231</v>
      </c>
      <c r="D8" t="s">
        <v>477</v>
      </c>
      <c r="E8" t="s">
        <v>479</v>
      </c>
    </row>
    <row r="9" spans="1:8">
      <c r="A9" t="s">
        <v>432</v>
      </c>
      <c r="B9" t="s">
        <v>236</v>
      </c>
      <c r="C9" t="s">
        <v>236</v>
      </c>
      <c r="D9" t="s">
        <v>477</v>
      </c>
      <c r="E9" t="s">
        <v>432</v>
      </c>
      <c r="F9">
        <v>93689</v>
      </c>
      <c r="G9">
        <v>76522</v>
      </c>
      <c r="H9">
        <v>72972</v>
      </c>
    </row>
    <row r="10" spans="1:8">
      <c r="A10" t="s">
        <v>480</v>
      </c>
      <c r="E10" t="s">
        <v>480</v>
      </c>
      <c r="F10">
        <v>7734</v>
      </c>
      <c r="G10">
        <v>-900</v>
      </c>
      <c r="H10">
        <v>13732</v>
      </c>
    </row>
    <row r="11" spans="1:8">
      <c r="A11" t="s">
        <v>481</v>
      </c>
      <c r="E11" t="s">
        <v>481</v>
      </c>
      <c r="F11">
        <v>157636</v>
      </c>
      <c r="G11">
        <v>25448</v>
      </c>
      <c r="H11">
        <v>-47878</v>
      </c>
    </row>
    <row r="12" spans="1:8">
      <c r="A12" t="s">
        <v>443</v>
      </c>
      <c r="B12" t="s">
        <v>244</v>
      </c>
      <c r="C12" t="s">
        <v>244</v>
      </c>
      <c r="D12" t="s">
        <v>477</v>
      </c>
      <c r="E12" t="s">
        <v>443</v>
      </c>
      <c r="H12">
        <v>8483</v>
      </c>
    </row>
    <row r="13" spans="1:8">
      <c r="A13" t="s">
        <v>482</v>
      </c>
      <c r="B13" t="s">
        <v>292</v>
      </c>
      <c r="C13" t="s">
        <v>292</v>
      </c>
      <c r="D13" t="s">
        <v>483</v>
      </c>
      <c r="E13" t="s">
        <v>482</v>
      </c>
      <c r="F13">
        <v>15837</v>
      </c>
      <c r="G13">
        <v>27553</v>
      </c>
      <c r="H13">
        <v>26515</v>
      </c>
    </row>
    <row r="14" spans="1:8">
      <c r="A14" t="s">
        <v>484</v>
      </c>
      <c r="E14" t="s">
        <v>484</v>
      </c>
      <c r="F14">
        <v>11481</v>
      </c>
      <c r="G14">
        <v>8991</v>
      </c>
      <c r="H14">
        <v>5816</v>
      </c>
    </row>
    <row r="15" spans="1:8">
      <c r="A15" t="s">
        <v>485</v>
      </c>
      <c r="B15" t="s">
        <v>317</v>
      </c>
      <c r="C15" t="s">
        <v>317</v>
      </c>
      <c r="D15" t="s">
        <v>486</v>
      </c>
      <c r="E15" t="s">
        <v>485</v>
      </c>
      <c r="F15">
        <v>1997</v>
      </c>
      <c r="G15">
        <v>1620</v>
      </c>
      <c r="H15">
        <v>1429</v>
      </c>
    </row>
    <row r="16" spans="1:8">
      <c r="A16" t="s">
        <v>487</v>
      </c>
      <c r="B16" t="s">
        <v>241</v>
      </c>
      <c r="C16" t="s">
        <v>241</v>
      </c>
      <c r="D16" t="s">
        <v>477</v>
      </c>
      <c r="E16" t="s">
        <v>487</v>
      </c>
      <c r="F16">
        <v>38610</v>
      </c>
      <c r="G16">
        <v>-24498</v>
      </c>
      <c r="H16">
        <v>-26644</v>
      </c>
    </row>
    <row r="17" spans="1:8">
      <c r="A17" t="s">
        <v>488</v>
      </c>
      <c r="B17" t="s">
        <v>241</v>
      </c>
      <c r="C17" t="s">
        <v>241</v>
      </c>
      <c r="D17" t="s">
        <v>477</v>
      </c>
      <c r="E17" t="s">
        <v>488</v>
      </c>
      <c r="F17">
        <v>9970</v>
      </c>
      <c r="G17">
        <v>-15100</v>
      </c>
    </row>
    <row r="18" spans="1:8">
      <c r="A18" t="s">
        <v>489</v>
      </c>
      <c r="B18" t="s">
        <v>240</v>
      </c>
      <c r="C18" t="s">
        <v>240</v>
      </c>
      <c r="D18" t="s">
        <v>477</v>
      </c>
      <c r="E18" t="s">
        <v>489</v>
      </c>
      <c r="H18">
        <v>-1715</v>
      </c>
    </row>
    <row r="19" spans="1:8">
      <c r="A19" t="s">
        <v>433</v>
      </c>
      <c r="B19" t="s">
        <v>236</v>
      </c>
      <c r="C19" t="s">
        <v>236</v>
      </c>
      <c r="D19" t="s">
        <v>477</v>
      </c>
      <c r="E19" t="s">
        <v>433</v>
      </c>
      <c r="H19">
        <v>1706</v>
      </c>
    </row>
    <row r="20" spans="1:8">
      <c r="A20" t="s">
        <v>490</v>
      </c>
      <c r="B20" t="s">
        <v>238</v>
      </c>
      <c r="C20" t="s">
        <v>238</v>
      </c>
      <c r="E20" t="s">
        <v>490</v>
      </c>
      <c r="H20">
        <v>7627</v>
      </c>
    </row>
    <row r="21" spans="1:8">
      <c r="A21" t="s">
        <v>491</v>
      </c>
      <c r="E21" t="s">
        <v>491</v>
      </c>
    </row>
    <row r="22" spans="1:8">
      <c r="A22" t="s">
        <v>492</v>
      </c>
      <c r="B22" t="s">
        <v>265</v>
      </c>
      <c r="C22" t="s">
        <v>265</v>
      </c>
      <c r="D22" t="s">
        <v>477</v>
      </c>
      <c r="E22" t="s">
        <v>492</v>
      </c>
      <c r="F22">
        <v>-49938</v>
      </c>
      <c r="G22">
        <v>-11413</v>
      </c>
      <c r="H22">
        <v>-567</v>
      </c>
    </row>
    <row r="23" spans="1:8">
      <c r="A23" t="s">
        <v>381</v>
      </c>
      <c r="B23" t="s">
        <v>261</v>
      </c>
      <c r="C23" t="s">
        <v>261</v>
      </c>
      <c r="D23" t="s">
        <v>477</v>
      </c>
      <c r="E23" t="s">
        <v>381</v>
      </c>
      <c r="F23">
        <v>402</v>
      </c>
      <c r="G23">
        <v>-151</v>
      </c>
      <c r="H23">
        <v>987</v>
      </c>
    </row>
    <row r="24" spans="1:8">
      <c r="A24" t="s">
        <v>493</v>
      </c>
      <c r="B24" t="s">
        <v>276</v>
      </c>
      <c r="C24" t="s">
        <v>276</v>
      </c>
      <c r="D24" t="s">
        <v>477</v>
      </c>
      <c r="E24" t="s">
        <v>493</v>
      </c>
      <c r="F24">
        <v>-13532</v>
      </c>
      <c r="G24">
        <v>-80897</v>
      </c>
      <c r="H24">
        <v>14615</v>
      </c>
    </row>
    <row r="25" spans="1:8">
      <c r="A25" t="s">
        <v>494</v>
      </c>
      <c r="B25" t="s">
        <v>237</v>
      </c>
      <c r="C25" t="s">
        <v>237</v>
      </c>
      <c r="D25" t="s">
        <v>477</v>
      </c>
      <c r="E25" t="s">
        <v>494</v>
      </c>
      <c r="F25">
        <v>-16540</v>
      </c>
      <c r="G25">
        <v>-27130</v>
      </c>
      <c r="H25">
        <v>-9444</v>
      </c>
    </row>
    <row r="26" spans="1:8">
      <c r="A26" t="s">
        <v>495</v>
      </c>
      <c r="B26" t="s">
        <v>275</v>
      </c>
      <c r="C26" t="s">
        <v>275</v>
      </c>
      <c r="D26" t="s">
        <v>477</v>
      </c>
      <c r="E26" t="s">
        <v>495</v>
      </c>
      <c r="F26">
        <v>-24813</v>
      </c>
      <c r="G26">
        <v>1593</v>
      </c>
      <c r="H26">
        <v>-28511</v>
      </c>
    </row>
    <row r="27" spans="1:8">
      <c r="A27" t="s">
        <v>364</v>
      </c>
      <c r="B27" t="s">
        <v>277</v>
      </c>
      <c r="C27" t="s">
        <v>277</v>
      </c>
      <c r="D27" t="s">
        <v>477</v>
      </c>
      <c r="E27" t="s">
        <v>364</v>
      </c>
      <c r="F27">
        <v>12191</v>
      </c>
      <c r="G27">
        <v>28666</v>
      </c>
      <c r="H27">
        <v>-3410</v>
      </c>
    </row>
    <row r="28" spans="1:8">
      <c r="A28" t="s">
        <v>496</v>
      </c>
      <c r="B28" t="s">
        <v>277</v>
      </c>
      <c r="C28" t="s">
        <v>277</v>
      </c>
      <c r="D28" t="s">
        <v>477</v>
      </c>
      <c r="E28" t="s">
        <v>496</v>
      </c>
      <c r="F28">
        <v>40164</v>
      </c>
      <c r="G28">
        <v>99886</v>
      </c>
      <c r="H28">
        <v>9680</v>
      </c>
    </row>
    <row r="29" spans="1:8">
      <c r="A29" t="s">
        <v>497</v>
      </c>
      <c r="B29" t="s">
        <v>285</v>
      </c>
      <c r="C29" t="s">
        <v>285</v>
      </c>
      <c r="D29" t="s">
        <v>477</v>
      </c>
      <c r="E29" t="s">
        <v>497</v>
      </c>
      <c r="F29">
        <v>116674</v>
      </c>
      <c r="G29">
        <v>-35089</v>
      </c>
      <c r="H29">
        <v>-115387</v>
      </c>
    </row>
    <row r="30" spans="1:8">
      <c r="A30" t="s">
        <v>498</v>
      </c>
      <c r="B30" t="s">
        <v>286</v>
      </c>
      <c r="C30" t="s">
        <v>286</v>
      </c>
      <c r="D30" t="s">
        <v>483</v>
      </c>
      <c r="E30" t="s">
        <v>498</v>
      </c>
    </row>
    <row r="31" spans="1:8">
      <c r="A31" t="s">
        <v>499</v>
      </c>
      <c r="D31" t="s">
        <v>477</v>
      </c>
      <c r="E31" t="s">
        <v>499</v>
      </c>
      <c r="F31">
        <v>-33111</v>
      </c>
      <c r="G31">
        <v>-1349</v>
      </c>
      <c r="H31">
        <v>-14477</v>
      </c>
    </row>
    <row r="32" spans="1:8">
      <c r="A32" t="s">
        <v>500</v>
      </c>
      <c r="D32" t="s">
        <v>477</v>
      </c>
      <c r="E32" t="s">
        <v>500</v>
      </c>
      <c r="H32">
        <v>-19220</v>
      </c>
    </row>
    <row r="33" spans="1:8">
      <c r="A33" t="s">
        <v>501</v>
      </c>
      <c r="D33" t="s">
        <v>477</v>
      </c>
      <c r="E33" t="s">
        <v>501</v>
      </c>
      <c r="F33">
        <v>-116715</v>
      </c>
      <c r="G33">
        <v>-390552</v>
      </c>
      <c r="H33">
        <v>-200821</v>
      </c>
    </row>
    <row r="34" spans="1:8">
      <c r="A34" t="s">
        <v>502</v>
      </c>
      <c r="B34" t="s">
        <v>290</v>
      </c>
      <c r="C34" t="s">
        <v>290</v>
      </c>
      <c r="D34" t="s">
        <v>483</v>
      </c>
      <c r="E34" t="s">
        <v>502</v>
      </c>
      <c r="F34">
        <v>-95503</v>
      </c>
      <c r="G34">
        <v>-123107</v>
      </c>
      <c r="H34">
        <v>-10200</v>
      </c>
    </row>
    <row r="35" spans="1:8">
      <c r="A35" t="s">
        <v>482</v>
      </c>
      <c r="B35" t="s">
        <v>292</v>
      </c>
      <c r="C35" t="s">
        <v>292</v>
      </c>
      <c r="D35" t="s">
        <v>483</v>
      </c>
      <c r="E35" t="s">
        <v>482</v>
      </c>
      <c r="F35">
        <v>33185</v>
      </c>
      <c r="G35">
        <v>25113</v>
      </c>
      <c r="H35">
        <v>29002</v>
      </c>
    </row>
    <row r="36" spans="1:8">
      <c r="A36" t="s">
        <v>503</v>
      </c>
      <c r="B36" t="s">
        <v>276</v>
      </c>
      <c r="C36" t="s">
        <v>276</v>
      </c>
      <c r="D36" t="s">
        <v>483</v>
      </c>
      <c r="E36" t="s">
        <v>503</v>
      </c>
      <c r="H36">
        <v>-1000</v>
      </c>
    </row>
    <row r="37" spans="1:8">
      <c r="A37" t="s">
        <v>504</v>
      </c>
      <c r="B37" t="s">
        <v>288</v>
      </c>
      <c r="C37" t="s">
        <v>288</v>
      </c>
      <c r="D37" t="s">
        <v>483</v>
      </c>
      <c r="E37" t="s">
        <v>504</v>
      </c>
      <c r="F37">
        <v>9652</v>
      </c>
      <c r="G37">
        <v>70000</v>
      </c>
      <c r="H37">
        <v>107247</v>
      </c>
    </row>
    <row r="38" spans="1:8">
      <c r="A38" t="s">
        <v>505</v>
      </c>
      <c r="D38" t="s">
        <v>483</v>
      </c>
      <c r="E38" t="s">
        <v>505</v>
      </c>
      <c r="H38">
        <v>113321</v>
      </c>
    </row>
    <row r="39" spans="1:8">
      <c r="A39" t="s">
        <v>506</v>
      </c>
      <c r="B39" t="s">
        <v>296</v>
      </c>
      <c r="C39" t="s">
        <v>296</v>
      </c>
      <c r="D39" t="s">
        <v>483</v>
      </c>
      <c r="E39" t="s">
        <v>506</v>
      </c>
      <c r="F39">
        <v>-202492</v>
      </c>
      <c r="G39">
        <v>-419895</v>
      </c>
      <c r="H39">
        <v>3852</v>
      </c>
    </row>
    <row r="40" spans="1:8">
      <c r="A40" t="s">
        <v>507</v>
      </c>
      <c r="B40" t="s">
        <v>297</v>
      </c>
      <c r="C40" t="s">
        <v>297</v>
      </c>
      <c r="D40" t="s">
        <v>486</v>
      </c>
      <c r="E40" t="s">
        <v>507</v>
      </c>
    </row>
    <row r="41" spans="1:8">
      <c r="A41" t="s">
        <v>508</v>
      </c>
      <c r="B41" t="s">
        <v>299</v>
      </c>
      <c r="C41" t="s">
        <v>299</v>
      </c>
      <c r="D41" t="s">
        <v>486</v>
      </c>
      <c r="E41" t="s">
        <v>508</v>
      </c>
      <c r="F41">
        <v>1177748</v>
      </c>
      <c r="G41">
        <v>928432</v>
      </c>
      <c r="H41">
        <v>405817</v>
      </c>
    </row>
    <row r="42" spans="1:8">
      <c r="A42" t="s">
        <v>509</v>
      </c>
      <c r="D42" t="s">
        <v>483</v>
      </c>
      <c r="E42" t="s">
        <v>509</v>
      </c>
      <c r="G42">
        <v>-31194</v>
      </c>
    </row>
    <row r="43" spans="1:8">
      <c r="A43" t="s">
        <v>510</v>
      </c>
      <c r="B43" t="s">
        <v>302</v>
      </c>
      <c r="C43" t="s">
        <v>302</v>
      </c>
      <c r="D43" t="s">
        <v>486</v>
      </c>
      <c r="E43" t="s">
        <v>510</v>
      </c>
      <c r="F43">
        <v>-994874</v>
      </c>
      <c r="G43">
        <v>-446626</v>
      </c>
      <c r="H43">
        <v>-271858</v>
      </c>
    </row>
    <row r="44" spans="1:8">
      <c r="A44" t="s">
        <v>511</v>
      </c>
      <c r="B44" t="s">
        <v>243</v>
      </c>
      <c r="C44" t="s">
        <v>243</v>
      </c>
      <c r="D44" t="s">
        <v>477</v>
      </c>
      <c r="E44" t="s">
        <v>511</v>
      </c>
      <c r="F44">
        <v>-1817</v>
      </c>
      <c r="G44">
        <v>-1564</v>
      </c>
      <c r="H44">
        <v>-8372</v>
      </c>
    </row>
    <row r="45" spans="1:8">
      <c r="A45" t="s">
        <v>512</v>
      </c>
      <c r="D45" t="s">
        <v>483</v>
      </c>
      <c r="E45" t="s">
        <v>512</v>
      </c>
      <c r="F45">
        <v>-42873</v>
      </c>
      <c r="G45">
        <v>-20438</v>
      </c>
      <c r="H45">
        <v>-54348</v>
      </c>
    </row>
    <row r="46" spans="1:8">
      <c r="A46" t="s">
        <v>513</v>
      </c>
      <c r="B46" t="s">
        <v>298</v>
      </c>
      <c r="C46" t="s">
        <v>298</v>
      </c>
      <c r="D46" t="s">
        <v>486</v>
      </c>
      <c r="E46" t="s">
        <v>513</v>
      </c>
      <c r="F46">
        <v>2686</v>
      </c>
      <c r="G46">
        <v>-1167</v>
      </c>
      <c r="H46">
        <v>1435</v>
      </c>
    </row>
    <row r="47" spans="1:8">
      <c r="A47" t="s">
        <v>514</v>
      </c>
      <c r="B47" t="s">
        <v>298</v>
      </c>
      <c r="C47" t="s">
        <v>298</v>
      </c>
      <c r="D47" t="s">
        <v>486</v>
      </c>
      <c r="E47" t="s">
        <v>514</v>
      </c>
      <c r="H47">
        <v>169876</v>
      </c>
    </row>
    <row r="48" spans="1:8">
      <c r="A48" t="s">
        <v>515</v>
      </c>
      <c r="B48" t="s">
        <v>516</v>
      </c>
      <c r="C48" t="s">
        <v>307</v>
      </c>
      <c r="D48" t="s">
        <v>486</v>
      </c>
      <c r="E48" t="s">
        <v>515</v>
      </c>
      <c r="F48">
        <v>36532</v>
      </c>
    </row>
    <row r="49" spans="1:8">
      <c r="A49" t="s">
        <v>517</v>
      </c>
      <c r="B49" t="s">
        <v>311</v>
      </c>
      <c r="C49" t="s">
        <v>311</v>
      </c>
      <c r="D49" t="s">
        <v>486</v>
      </c>
      <c r="E49" t="s">
        <v>517</v>
      </c>
      <c r="F49">
        <v>177402</v>
      </c>
      <c r="G49">
        <v>427443</v>
      </c>
      <c r="H49">
        <v>234336</v>
      </c>
    </row>
    <row r="50" spans="1:8">
      <c r="A50" t="s">
        <v>518</v>
      </c>
      <c r="B50" t="s">
        <v>519</v>
      </c>
      <c r="C50" t="s">
        <v>312</v>
      </c>
      <c r="D50" t="s">
        <v>486</v>
      </c>
      <c r="E50" t="s">
        <v>518</v>
      </c>
      <c r="F50">
        <v>91584</v>
      </c>
      <c r="G50">
        <v>-27541</v>
      </c>
      <c r="H50">
        <v>122801</v>
      </c>
    </row>
    <row r="51" spans="1:8">
      <c r="A51" t="s">
        <v>520</v>
      </c>
      <c r="B51" t="s">
        <v>521</v>
      </c>
      <c r="C51" t="s">
        <v>315</v>
      </c>
      <c r="D51" t="s">
        <v>486</v>
      </c>
      <c r="E51" t="s">
        <v>520</v>
      </c>
      <c r="F51">
        <v>612677</v>
      </c>
      <c r="G51">
        <v>640218</v>
      </c>
      <c r="H51">
        <v>517417</v>
      </c>
    </row>
    <row r="52" spans="1:8">
      <c r="A52" t="s">
        <v>522</v>
      </c>
      <c r="B52" t="s">
        <v>316</v>
      </c>
      <c r="C52" t="s">
        <v>316</v>
      </c>
      <c r="D52" t="s">
        <v>486</v>
      </c>
      <c r="E52" t="s">
        <v>522</v>
      </c>
      <c r="F52">
        <v>704261</v>
      </c>
      <c r="G52">
        <v>612677</v>
      </c>
      <c r="H52">
        <v>640218</v>
      </c>
    </row>
    <row r="53" spans="1:8">
      <c r="A53" t="s">
        <v>523</v>
      </c>
      <c r="D53" t="s">
        <v>486</v>
      </c>
      <c r="E53" t="s">
        <v>523</v>
      </c>
    </row>
    <row r="54" spans="1:8">
      <c r="A54" t="s">
        <v>524</v>
      </c>
      <c r="B54" t="s">
        <v>525</v>
      </c>
      <c r="C54" t="s">
        <v>247</v>
      </c>
      <c r="D54" t="s">
        <v>477</v>
      </c>
      <c r="E54" t="s">
        <v>524</v>
      </c>
    </row>
    <row r="55" spans="1:8">
      <c r="A55" t="s">
        <v>526</v>
      </c>
      <c r="B55" t="s">
        <v>243</v>
      </c>
      <c r="C55" t="s">
        <v>243</v>
      </c>
      <c r="D55" t="s">
        <v>477</v>
      </c>
      <c r="E55" t="s">
        <v>526</v>
      </c>
      <c r="F55">
        <v>29832</v>
      </c>
      <c r="G55">
        <v>34479</v>
      </c>
      <c r="H55">
        <v>24828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5ACD062-3778-49D6-8D82-7F5AE46BFA4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D274075-ACE6-4A2A-BF03-F01AA8A3BE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D830713-8608-4F12-8B33-D472A93A58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2021-11-12T05:12:30Z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