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58" i="1"/>
  <c r="G160" i="1" s="1"/>
  <c r="F158" i="1"/>
  <c r="F160" i="1" s="1"/>
  <c r="G157" i="1"/>
  <c r="F157" i="1"/>
  <c r="G131" i="1"/>
  <c r="G140" i="1" s="1"/>
  <c r="F131" i="1"/>
  <c r="F140" i="1" s="1"/>
  <c r="G54" i="1"/>
  <c r="F54" i="1"/>
  <c r="F47" i="1"/>
  <c r="G31" i="1"/>
  <c r="F31" i="1"/>
  <c r="G36" i="1"/>
  <c r="G43" i="1" s="1"/>
  <c r="F36" i="1"/>
  <c r="F43" i="1" s="1"/>
  <c r="G432" i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3" i="1" s="1"/>
  <c r="F161" i="1"/>
  <c r="F8" i="1" s="1"/>
  <c r="F383" i="1" s="1"/>
  <c r="G353" i="1"/>
  <c r="G355" i="1" s="1"/>
  <c r="G357" i="1" s="1"/>
  <c r="G385" i="1"/>
  <c r="G384" i="1"/>
  <c r="G13" i="1"/>
  <c r="G377" i="1"/>
  <c r="F384" i="1"/>
  <c r="F13" i="1"/>
  <c r="F377" i="1"/>
  <c r="F353" i="1"/>
  <c r="F355" i="1" s="1"/>
  <c r="F357" i="1" s="1"/>
  <c r="F385" i="1"/>
  <c r="H378" i="1"/>
  <c r="K372" i="1"/>
  <c r="I378" i="1"/>
  <c r="H365" i="1"/>
  <c r="L368" i="1"/>
  <c r="L372" i="1"/>
  <c r="J373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J383" i="1"/>
  <c r="K383" i="1"/>
  <c r="G363" i="1"/>
  <c r="O368" i="1"/>
  <c r="O372" i="1"/>
  <c r="I376" i="1"/>
  <c r="O377" i="1"/>
  <c r="M378" i="1"/>
  <c r="I382" i="1"/>
  <c r="H384" i="1"/>
  <c r="I384" i="1"/>
  <c r="F44" i="1"/>
  <c r="H363" i="1"/>
  <c r="G44" i="1"/>
  <c r="I363" i="1"/>
  <c r="G12" i="1" l="1"/>
  <c r="G14" i="1" s="1"/>
  <c r="G382" i="1"/>
  <c r="F382" i="1"/>
  <c r="F12" i="1"/>
  <c r="F376" i="1" s="1"/>
  <c r="G378" i="1"/>
  <c r="G370" i="1"/>
  <c r="G59" i="1"/>
  <c r="G67" i="1" s="1"/>
  <c r="G71" i="1" s="1"/>
  <c r="F378" i="1"/>
  <c r="F370" i="1"/>
  <c r="F59" i="1"/>
  <c r="F67" i="1" s="1"/>
  <c r="F71" i="1" s="1"/>
  <c r="F366" i="1" l="1"/>
  <c r="F14" i="1"/>
  <c r="G366" i="1"/>
  <c r="G376" i="1"/>
  <c r="G373" i="1"/>
  <c r="G83" i="1"/>
  <c r="G372" i="1"/>
  <c r="G6" i="1"/>
  <c r="F373" i="1"/>
  <c r="F83" i="1"/>
  <c r="F6" i="1"/>
  <c r="F372" i="1"/>
  <c r="G365" i="1" l="1"/>
  <c r="G371" i="1"/>
  <c r="F365" i="1"/>
  <c r="F371" i="1"/>
</calcChain>
</file>

<file path=xl/sharedStrings.xml><?xml version="1.0" encoding="utf-8"?>
<sst xmlns="http://schemas.openxmlformats.org/spreadsheetml/2006/main" count="1015" uniqueCount="564">
  <si>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</si>
  <si>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</si>
  <si>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</si>
  <si>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</si>
  <si>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</si>
  <si>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</si>
  <si>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</si>
  <si>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</si>
  <si>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</si>
  <si>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</si>
  <si>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</si>
  <si>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</si>
  <si>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</si>
  <si>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</si>
  <si>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</si>
  <si>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</si>
  <si>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</si>
  <si>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</si>
  <si>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</si>
  <si>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</si>
  <si>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</si>
  <si>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</si>
  <si>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</si>
  <si>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</si>
  <si>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</si>
  <si>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</si>
  <si>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</si>
  <si>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</si>
  <si>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</si>
  <si>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</si>
  <si>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</si>
  <si>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</si>
  <si>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</si>
  <si>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</si>
  <si>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</si>
  <si>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</si>
  <si>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</si>
  <si>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</si>
  <si>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</si>
  <si>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</si>
  <si>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</si>
  <si>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</si>
  <si>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</si>
  <si>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</si>
  <si>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</si>
  <si>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</si>
  <si>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</si>
  <si>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</si>
  <si>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</si>
  <si>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</si>
  <si>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</si>
  <si>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</si>
  <si>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</si>
  <si>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</si>
  <si>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</si>
  <si>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</si>
  <si>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</si>
  <si>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</si>
  <si>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</si>
  <si>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</si>
  <si>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</si>
  <si>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</si>
  <si>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</si>
  <si>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</si>
  <si>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</si>
  <si>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</si>
  <si>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</si>
  <si>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</si>
  <si>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</si>
  <si>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</si>
  <si>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</si>
  <si>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</si>
  <si>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</si>
  <si>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</si>
  <si>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</si>
  <si>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</si>
  <si>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</si>
  <si>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</si>
  <si>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</si>
  <si>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</si>
  <si>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</si>
  <si>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</si>
  <si>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</si>
  <si>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</si>
  <si>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</si>
  <si>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</si>
  <si>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</si>
  <si>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</si>
  <si>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</si>
  <si>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</si>
  <si>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</si>
  <si>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</si>
  <si>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</si>
  <si>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</si>
  <si>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</si>
  <si>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</si>
  <si>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</si>
  <si>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</si>
  <si>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</si>
  <si>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</si>
  <si>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</si>
  <si>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</si>
  <si>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</si>
  <si>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</si>
  <si>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</si>
  <si>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</si>
  <si>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</si>
  <si>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</si>
  <si>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</si>
  <si>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</si>
  <si>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</si>
  <si>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</si>
  <si>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</si>
  <si>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</si>
  <si>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</si>
  <si>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</si>
  <si>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</si>
  <si>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</si>
  <si>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</si>
  <si>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</si>
  <si>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</si>
  <si>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</si>
  <si>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</si>
  <si>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</si>
  <si>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</si>
  <si>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</si>
  <si>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</si>
  <si>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</si>
  <si>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</si>
  <si>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</si>
  <si>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</si>
  <si>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</si>
  <si>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</si>
  <si>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</si>
  <si>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</si>
  <si>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</si>
  <si>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</si>
  <si>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</si>
  <si>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</si>
  <si>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</si>
  <si>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</si>
  <si>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</si>
  <si>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</si>
  <si>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</si>
  <si>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</si>
  <si>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</si>
  <si>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</si>
  <si>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</si>
  <si>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</si>
  <si>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</si>
  <si>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</si>
  <si>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</si>
  <si>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</si>
  <si>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</si>
  <si>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</si>
  <si>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</si>
  <si>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</si>
  <si>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</si>
  <si>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</si>
  <si>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</si>
  <si>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</si>
  <si>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</si>
  <si>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</si>
  <si>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</si>
  <si>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</si>
  <si>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</si>
  <si>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</si>
  <si>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</si>
  <si>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</si>
  <si>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</si>
  <si>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</si>
  <si>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</si>
  <si>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</si>
  <si>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</si>
  <si>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</si>
  <si>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</si>
  <si>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</si>
  <si>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</si>
  <si>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</si>
  <si>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</si>
  <si>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</si>
  <si>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</si>
  <si>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</si>
  <si>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</si>
  <si>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</si>
  <si>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</si>
  <si>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</si>
  <si>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</si>
  <si>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</si>
  <si>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</si>
  <si>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</si>
  <si>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</si>
  <si>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</si>
  <si>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</si>
  <si>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</si>
  <si>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</si>
  <si>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</si>
  <si>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</si>
  <si>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</si>
  <si>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</si>
  <si>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</si>
  <si>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</si>
  <si>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</si>
  <si>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</si>
  <si>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</si>
  <si>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</si>
  <si>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</si>
  <si>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</si>
  <si>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</si>
  <si>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</si>
  <si>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</si>
  <si>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</si>
  <si>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</si>
  <si>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</si>
  <si>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</si>
  <si>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</si>
  <si>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</si>
  <si>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</si>
  <si>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</si>
  <si>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</si>
  <si>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</si>
  <si>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</si>
  <si>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</si>
  <si>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</si>
  <si>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</si>
  <si>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</si>
  <si>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</si>
  <si>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</si>
  <si>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</si>
  <si>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</si>
  <si>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</si>
  <si>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</si>
  <si>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</si>
  <si>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</si>
  <si>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</si>
  <si>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</si>
  <si>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</si>
  <si>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</si>
  <si>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</si>
  <si>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</si>
  <si>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</si>
  <si>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</si>
  <si>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</si>
  <si>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</si>
  <si>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</si>
  <si>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</si>
  <si>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</si>
  <si>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</si>
  <si>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</si>
  <si>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</si>
  <si>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</si>
  <si>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</si>
  <si>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</si>
  <si>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</si>
  <si>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</si>
  <si>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</si>
  <si>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</si>
  <si>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</si>
  <si>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</si>
  <si>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</si>
  <si>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</si>
  <si>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</si>
  <si>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</si>
  <si>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</si>
  <si>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</si>
  <si>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</si>
  <si>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</si>
  <si>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</si>
  <si>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</si>
  <si>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</si>
  <si>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</si>
  <si>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</si>
  <si>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</si>
  <si>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</si>
  <si>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</si>
  <si>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</si>
  <si>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</si>
  <si>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</si>
  <si>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</si>
  <si>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</si>
  <si>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</si>
  <si>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</si>
  <si>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</si>
  <si>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</si>
  <si>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</si>
  <si>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</si>
  <si>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</si>
  <si>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</si>
  <si>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</si>
  <si>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</si>
  <si>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</si>
  <si>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</si>
  <si>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</si>
  <si>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</si>
  <si>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</si>
  <si>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</si>
  <si>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</si>
  <si>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</si>
  <si>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</si>
  <si>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</si>
  <si>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</si>
  <si>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</si>
  <si>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</si>
  <si>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</si>
  <si>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</si>
  <si>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</si>
  <si>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</si>
  <si>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</si>
  <si>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</si>
  <si>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</si>
  <si>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</si>
  <si>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</si>
  <si>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</si>
  <si>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</si>
  <si>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</si>
  <si>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</si>
  <si>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</si>
  <si>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</si>
  <si>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</si>
  <si>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</si>
  <si>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</si>
  <si>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</si>
  <si>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</si>
  <si>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</si>
  <si>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</si>
  <si>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</si>
  <si>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</si>
  <si>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</si>
  <si>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</si>
  <si>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</si>
  <si>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</si>
  <si>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</si>
  <si>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</si>
  <si>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</si>
  <si>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</si>
  <si>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</si>
  <si>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</si>
  <si>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</si>
  <si>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</si>
  <si>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</si>
  <si>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</si>
  <si>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</si>
  <si>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</si>
  <si>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</si>
  <si>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</si>
  <si>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</si>
  <si>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</si>
  <si>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</si>
  <si>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</si>
  <si>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</si>
  <si>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</si>
  <si>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</si>
  <si>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</si>
  <si>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</si>
  <si>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</si>
  <si>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</si>
  <si>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</si>
  <si>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</si>
  <si>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</si>
  <si>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</si>
  <si>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</si>
  <si>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</si>
  <si>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</si>
  <si>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</si>
  <si>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</si>
  <si>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</si>
  <si>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</si>
  <si>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</si>
  <si>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</si>
  <si>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</si>
  <si>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</si>
  <si>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</si>
  <si>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</si>
  <si>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</si>
  <si>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 of $)</t>
  </si>
  <si>
    <t>ASSETS</t>
  </si>
  <si>
    <t>Current assets</t>
  </si>
  <si>
    <t>Cash and cash equivalents</t>
  </si>
  <si>
    <t>Restricted cash</t>
  </si>
  <si>
    <t>Marketable securities</t>
  </si>
  <si>
    <t>Trade accounts receivable, net</t>
  </si>
  <si>
    <t>Other current assets</t>
  </si>
  <si>
    <t>Related party receivables</t>
  </si>
  <si>
    <t>Derivative instruments receivables</t>
  </si>
  <si>
    <t>Inventories</t>
  </si>
  <si>
    <t>Voyages in progress</t>
  </si>
  <si>
    <t>Favorable charter party contracts</t>
  </si>
  <si>
    <t>Total current assets</t>
  </si>
  <si>
    <t>Vessels and equipment, net</t>
  </si>
  <si>
    <t>Vessels under capital leases, net</t>
  </si>
  <si>
    <t>Newbuildings</t>
  </si>
  <si>
    <t>Investments in associated companies</t>
  </si>
  <si>
    <t>Other long term assets</t>
  </si>
  <si>
    <t>Total assets</t>
  </si>
  <si>
    <t>LIABILITIES AND EQUITY</t>
  </si>
  <si>
    <t>Current liabilities</t>
  </si>
  <si>
    <t>Current portion of long-term debt</t>
  </si>
  <si>
    <t>Current portion of obligations under capital leases</t>
  </si>
  <si>
    <t>Derivative instruments payables</t>
  </si>
  <si>
    <t>Related party payables</t>
  </si>
  <si>
    <t>Trade accounts payables</t>
  </si>
  <si>
    <t>Accruals</t>
  </si>
  <si>
    <t>Other current liabilities</t>
  </si>
  <si>
    <t>Total current liabilities</t>
  </si>
  <si>
    <t>Long-term liabilities</t>
  </si>
  <si>
    <t>Long-term debt</t>
  </si>
  <si>
    <t>Long-term related party debt</t>
  </si>
  <si>
    <t>Obligations under capital leases</t>
  </si>
  <si>
    <t>Other long term liabilities</t>
  </si>
  <si>
    <t>Total liabilities</t>
  </si>
  <si>
    <t>Commitments and contingencies</t>
  </si>
  <si>
    <t>Share capital (2018:144,272,697 shares. 2017: 142,197,697 shares. All shares are issued and outstanding at par value $0.05)</t>
  </si>
  <si>
    <t>Treasury shares</t>
  </si>
  <si>
    <t>Treasury Stock</t>
  </si>
  <si>
    <t>Additional paid in capital</t>
  </si>
  <si>
    <t>Contributed capital surplus</t>
  </si>
  <si>
    <t>Accumulated other comprehensive income</t>
  </si>
  <si>
    <t>Retained deficit</t>
  </si>
  <si>
    <t>Total equity</t>
  </si>
  <si>
    <t>Golden Ocean Group Limited</t>
  </si>
  <si>
    <t>Consolidated Statements of Operations for the years ended December31, 2018, 2017 and 2016</t>
  </si>
  <si>
    <t>(in thousands of $, except per share data)</t>
  </si>
  <si>
    <t>Operating revenues</t>
  </si>
  <si>
    <t>Revenue</t>
  </si>
  <si>
    <t>Time charter revenues</t>
  </si>
  <si>
    <t>Voyage charter revenues</t>
  </si>
  <si>
    <t>Bareboat charter revenues</t>
  </si>
  <si>
    <t>Other revenues</t>
  </si>
  <si>
    <t>Other Income - net</t>
  </si>
  <si>
    <t>Total operating revenues</t>
  </si>
  <si>
    <t>Gain (loss) on sale of assets and amortization of deferred gains</t>
  </si>
  <si>
    <t>Gain on Disposals</t>
  </si>
  <si>
    <t>Other operating income (expenses), net</t>
  </si>
  <si>
    <t>Operating expenses</t>
  </si>
  <si>
    <t>Voyage expenses and commission</t>
  </si>
  <si>
    <t>Ship operating expenses</t>
  </si>
  <si>
    <t>Charter hire expenses</t>
  </si>
  <si>
    <t>Administrative expenses</t>
  </si>
  <si>
    <t>Provision for uncollectible receivables</t>
  </si>
  <si>
    <t>Impairment loss on vessels</t>
  </si>
  <si>
    <t>Total operating expenses</t>
  </si>
  <si>
    <t>Net operating income (loss)</t>
  </si>
  <si>
    <t>Operating Profit</t>
  </si>
  <si>
    <t>Other income (expenses)</t>
  </si>
  <si>
    <t>Interest income</t>
  </si>
  <si>
    <t>Interest expense</t>
  </si>
  <si>
    <t>Share of results of associated companies, including impairment</t>
  </si>
  <si>
    <t>Share of profit from associates, JVs</t>
  </si>
  <si>
    <t>Impairment loss on marketable equity securities</t>
  </si>
  <si>
    <t>Gain (loss) on derivatives</t>
  </si>
  <si>
    <t>Gain (loss) on marketable equity securities</t>
  </si>
  <si>
    <t>Other financial items</t>
  </si>
  <si>
    <t>Net other income (expenses)</t>
  </si>
  <si>
    <t>Net income (loss) before income taxes</t>
  </si>
  <si>
    <t>Profit before Zakat</t>
  </si>
  <si>
    <t>Income tax expense (credit)</t>
  </si>
  <si>
    <t>Net income (loss)</t>
  </si>
  <si>
    <t>Per share information:</t>
  </si>
  <si>
    <t>Consolidated Statements of Other Comprehensive (Loss) Income for the years ended December31, 2018, 2017 and 2016</t>
  </si>
  <si>
    <t>Comprehensive income (loss), net</t>
  </si>
  <si>
    <t>Net changes related to marketable securities</t>
  </si>
  <si>
    <t>Unrealized gain (loss)</t>
  </si>
  <si>
    <t>Reclassification of loss to net income</t>
  </si>
  <si>
    <t>Other comprehensive income</t>
  </si>
  <si>
    <t>Total Other Comprehensive Income</t>
  </si>
  <si>
    <t>Total Other Comprehensive Income (Loss)</t>
  </si>
  <si>
    <t>Consolidated Statements of Cash Flows for the years ended December31, 2018, 2017 and 2016</t>
  </si>
  <si>
    <t>Operating Activities</t>
  </si>
  <si>
    <t>Adjustments to reconcile net income (loss) to net cash (used in) provided by</t>
  </si>
  <si>
    <t>operating activities:</t>
  </si>
  <si>
    <t>Amortization of deferred charges</t>
  </si>
  <si>
    <t>(Gain) loss on sale of assets and amortization of deferred gains</t>
  </si>
  <si>
    <t>Loss on sale of marketable securities</t>
  </si>
  <si>
    <t>Investing Activities</t>
  </si>
  <si>
    <t>Impairment loss on vessels and newbuildings</t>
  </si>
  <si>
    <t>Equity award expenses (gain)</t>
  </si>
  <si>
    <t>Equity results of associated companies, including impairment</t>
  </si>
  <si>
    <t>Dividends received from associated companies</t>
  </si>
  <si>
    <t>Impairment of associated companies</t>
  </si>
  <si>
    <t>Gain on purchase of associated companies</t>
  </si>
  <si>
    <t>Amortization of charter party-out contracts</t>
  </si>
  <si>
    <t>Amortization of charter party-in contracts</t>
  </si>
  <si>
    <t>Amortization of other fair value adjustments, net, arising on the Merger</t>
  </si>
  <si>
    <t>Mark to market (gain) loss on derivatives</t>
  </si>
  <si>
    <t>Mark to market (gain) loss on marketable securities</t>
  </si>
  <si>
    <t>Provision for onerous contracts</t>
  </si>
  <si>
    <t>Impairment loss on marketable securities</t>
  </si>
  <si>
    <t>Other</t>
  </si>
  <si>
    <t>Changes in operating assets and liabilities, net:</t>
  </si>
  <si>
    <t>Trade accounts receivable</t>
  </si>
  <si>
    <t>Related party balances</t>
  </si>
  <si>
    <t>Net cash (used in) provided by operating activities</t>
  </si>
  <si>
    <t>Investing activities</t>
  </si>
  <si>
    <t>Dividends from associated companies</t>
  </si>
  <si>
    <t>Dividends received from marketable equity securities</t>
  </si>
  <si>
    <t>Payments received from seller credit receivable</t>
  </si>
  <si>
    <t>Purchase of investment in associated companies</t>
  </si>
  <si>
    <t>Purchase ofvessels and equipment</t>
  </si>
  <si>
    <t>Proceeds from sale of vessels</t>
  </si>
  <si>
    <t>Proceeds from sale of marketable securities</t>
  </si>
  <si>
    <t>Net cash provided by (used in) investing activities</t>
  </si>
  <si>
    <t>Financing activities</t>
  </si>
  <si>
    <t>Financing Activities</t>
  </si>
  <si>
    <t>Proceeds from long-term debt</t>
  </si>
  <si>
    <t>Repayment of long-term debt</t>
  </si>
  <si>
    <t>Repayment of capital leases</t>
  </si>
  <si>
    <t>Finance Costs</t>
  </si>
  <si>
    <t>Debt fees paid</t>
  </si>
  <si>
    <t>Net proceeds from share issuance</t>
  </si>
  <si>
    <t>Share repurchases</t>
  </si>
  <si>
    <t>Distributions to shareholders</t>
  </si>
  <si>
    <t>Net cash provided by (used in) financing activities</t>
  </si>
  <si>
    <t>Net change in cash, cash equivalents and restricted cash</t>
  </si>
  <si>
    <t>Cash, cash equivalents and restricted cash at beginning of year</t>
  </si>
  <si>
    <t>Cash and cash equivalents at beginning of period</t>
  </si>
  <si>
    <t>Cash, cash equivalents and restricted cash at end of year</t>
  </si>
  <si>
    <t>Supplemental disclosure of cash flow information:</t>
  </si>
  <si>
    <t>Interest expenses paid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</si>
  <si>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</si>
  <si>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</si>
  <si>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</si>
  <si>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</si>
  <si>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</si>
  <si>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interest income</t>
  </si>
  <si>
    <t>interest expense</t>
  </si>
  <si>
    <t>other income (expenses)</t>
  </si>
  <si>
    <t>other current assets</t>
  </si>
  <si>
    <t>other operating current assets</t>
  </si>
  <si>
    <t>restricted cash</t>
  </si>
  <si>
    <t>other non-current assets</t>
  </si>
  <si>
    <t>ordinary shares</t>
  </si>
  <si>
    <t>changed value</t>
  </si>
  <si>
    <t>other operating income (expenses)</t>
  </si>
  <si>
    <t>other operating income (expenses), net</t>
  </si>
  <si>
    <t>added value</t>
  </si>
  <si>
    <t>gain (loss) on sale of assets and amortization of deferred gains</t>
  </si>
  <si>
    <t>other operating expenses</t>
  </si>
  <si>
    <t>voyage expenses and commission</t>
  </si>
  <si>
    <t>ship operating expenses</t>
  </si>
  <si>
    <t>charter hire expenses</t>
  </si>
  <si>
    <t>deleted value</t>
  </si>
  <si>
    <t>shifted to row 48</t>
  </si>
  <si>
    <t>changed sign</t>
  </si>
  <si>
    <t>exceptional gains (losses)</t>
  </si>
  <si>
    <t>gain (loss) on derivatives</t>
  </si>
  <si>
    <t>gain (loss) on marketable equity securities</t>
  </si>
  <si>
    <t>share of results of associated companies, including impairment</t>
  </si>
  <si>
    <t>other financial items</t>
  </si>
  <si>
    <t>other non-operating current assets</t>
  </si>
  <si>
    <t>marketable investments</t>
  </si>
  <si>
    <t>derivative instruments receivables</t>
  </si>
  <si>
    <t>marketable securities</t>
  </si>
  <si>
    <t>trade accounts receivable, net</t>
  </si>
  <si>
    <t>related party receivables</t>
  </si>
  <si>
    <t>contract assets</t>
  </si>
  <si>
    <t>favorable charter party contracts</t>
  </si>
  <si>
    <t>voyages in progress</t>
  </si>
  <si>
    <t>leased assets</t>
  </si>
  <si>
    <t>vessels under capital leases, net</t>
  </si>
  <si>
    <t>other long term assets</t>
  </si>
  <si>
    <t>current portion of obligations under capital leases</t>
  </si>
  <si>
    <t>long-term related party debt</t>
  </si>
  <si>
    <t>obligations under capital leases</t>
  </si>
  <si>
    <t>Share capital (2018:144,272,697 shares. 2017: 142,197,697 shares.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</si>
</sst>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4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  <xf numFmtId="3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A8-41F5-8C47-C0DEF3E2FE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E4-48DA-84D6-E120D2C6CC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98-4199-9AA5-6E6D1F0A0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8B-4A16-BA40-B739AB87E1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25-4A86-BCD8-4F4A636867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D0-4DC5-A4EC-2B2DC3D001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05-4AEE-9805-69C27CC1B7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5B-4D26-B6F1-5D04010740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7D-407C-B116-487FDF95BE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E5-4FEA-9B20-36F5F94461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6F-497F-AA88-66934D107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4E-46E7-9AA5-A72A492582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09-450F-A74E-03ECB2C7BF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46-41B5-9591-8DA2B138B3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1E-4B44-8E70-4FC5B91EA9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6.855468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84535</v>
      </c>
      <c r="G6" s="7">
        <f t="shared" ref="G6:O6" si="1">IF(G4=$BF$1,"",G71)</f>
        <v>-2348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2490120</v>
      </c>
      <c r="G7" s="7">
        <f t="shared" ref="G7:O7" si="2">IF(G4=$BF$1,"",G128)</f>
        <v>2425558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461234</v>
      </c>
      <c r="G8" s="7">
        <f t="shared" ref="G8:O8" si="3">IF(G4=$BF$1,"",G161)</f>
        <v>444500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541500</v>
      </c>
      <c r="G9" s="7">
        <f t="shared" ref="G9:O9" si="4">IF(G4=$BF$1,"",G189)</f>
        <v>181727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886342</v>
      </c>
      <c r="G10" s="7">
        <f t="shared" ref="G10:O10" si="5">IF(G4=$BF$1,"",G210)</f>
        <v>1194282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1523512</v>
      </c>
      <c r="G11" s="7">
        <f t="shared" ref="G11:O11" si="6">IF(G4=$BF$1,"",G227)</f>
        <v>1494049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2951354</v>
      </c>
      <c r="G12" s="35">
        <f t="shared" ref="G12:O12" si="7">IF(G4=$BF$1,"",SUM(G7:G8))</f>
        <v>2870058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2951354</v>
      </c>
      <c r="G13" s="35">
        <f t="shared" ref="G13:O13" si="8">IF(G4=$BF$1,"",SUM(G9:G11))</f>
        <v>2870058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656070</v>
      </c>
      <c r="G24">
        <v>460023</v>
      </c>
      <c r="H24">
        <v>256863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656070</v>
      </c>
      <c r="G30" s="7">
        <f>IF(G4=$BF$1,"",G24-G25+ABS(G26)-G27-G28-G29)</f>
        <v>460023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>
        <f>2991+260</f>
        <v>3251</v>
      </c>
      <c r="G31">
        <f>3881-312</f>
        <v>3569</v>
      </c>
      <c r="H31">
        <v>-52714</v>
      </c>
      <c r="P31" s="50" t="s">
        <v>531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14705</v>
      </c>
      <c r="G34">
        <v>12558</v>
      </c>
      <c r="H34">
        <v>12728</v>
      </c>
    </row>
    <row r="35" spans="5:16">
      <c r="E35" s="1" t="s">
        <v>37</v>
      </c>
    </row>
    <row r="36" spans="5:16">
      <c r="E36" s="1" t="s">
        <v>38</v>
      </c>
      <c r="F36">
        <f>162037+151626+92712</f>
        <v>406375</v>
      </c>
      <c r="G36">
        <f>118929+132198+70673</f>
        <v>321800</v>
      </c>
      <c r="H36">
        <v>105843</v>
      </c>
      <c r="P36" s="50" t="s">
        <v>531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92148</v>
      </c>
      <c r="G40">
        <v>78093</v>
      </c>
      <c r="H40">
        <v>63433</v>
      </c>
    </row>
    <row r="41" spans="5:16">
      <c r="E41" s="1" t="s">
        <v>43</v>
      </c>
      <c r="P41" s="52"/>
    </row>
    <row r="42" spans="5:16">
      <c r="E42" s="1" t="s">
        <v>44</v>
      </c>
      <c r="F42">
        <v>1080</v>
      </c>
      <c r="G42">
        <v>1066</v>
      </c>
      <c r="H42">
        <v>985</v>
      </c>
    </row>
    <row r="43" spans="5:16">
      <c r="E43" s="6" t="s">
        <v>45</v>
      </c>
      <c r="F43" s="7">
        <f>F32+F33+F34+F35+F36+F37+F38+F39+F40+F41+F42</f>
        <v>514308</v>
      </c>
      <c r="G43" s="7">
        <f>G32+G33+G34+G35+G36+G37+G38+G39+G40+G41+G42</f>
        <v>413517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145013</v>
      </c>
      <c r="G44" s="7">
        <f>IF(G4=$BF$1,"",G30+G31-G43)</f>
        <v>50075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  <c r="F45"/>
      <c r="G45"/>
      <c r="H45">
        <v>300</v>
      </c>
      <c r="P45" s="50" t="s">
        <v>540</v>
      </c>
    </row>
    <row r="46" spans="5:16">
      <c r="E46" s="1" t="s">
        <v>48</v>
      </c>
      <c r="F46"/>
      <c r="G46"/>
      <c r="H46">
        <v>-7763</v>
      </c>
      <c r="P46" s="50" t="s">
        <v>540</v>
      </c>
    </row>
    <row r="47" spans="5:16">
      <c r="E47" s="1" t="s">
        <v>49</v>
      </c>
      <c r="F47" s="38">
        <f>11165-4043</f>
        <v>7122</v>
      </c>
      <c r="G47" s="38">
        <v>145</v>
      </c>
      <c r="P47" s="50" t="s">
        <v>534</v>
      </c>
    </row>
    <row r="48" spans="5:16">
      <c r="E48" s="1" t="s">
        <v>50</v>
      </c>
      <c r="F48" s="38">
        <v>7576</v>
      </c>
      <c r="G48" s="38">
        <v>2207</v>
      </c>
      <c r="P48" s="50" t="s">
        <v>534</v>
      </c>
    </row>
    <row r="49" spans="5:16">
      <c r="E49" s="1" t="s">
        <v>51</v>
      </c>
      <c r="F49">
        <v>75108</v>
      </c>
      <c r="G49">
        <v>59840</v>
      </c>
      <c r="H49">
        <v>-45511</v>
      </c>
      <c r="P49" s="50" t="s">
        <v>542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1666</v>
      </c>
      <c r="P52" s="50" t="s">
        <v>541</v>
      </c>
    </row>
    <row r="53" spans="5:16">
      <c r="E53" s="1" t="s">
        <v>55</v>
      </c>
    </row>
    <row r="54" spans="5:16">
      <c r="E54" s="1" t="s">
        <v>56</v>
      </c>
      <c r="F54">
        <f>512-348</f>
        <v>164</v>
      </c>
      <c r="G54">
        <f>4620+501</f>
        <v>5121</v>
      </c>
      <c r="H54">
        <v>0</v>
      </c>
      <c r="P54" s="50" t="s">
        <v>534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84767</v>
      </c>
      <c r="G59" s="7">
        <f>IF(G4=$BF$1,"",G44+G45+G46+G47+G48-G49-G50-G51+G52-G53+G54+G55-G56+G57+G58)</f>
        <v>-2292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232</v>
      </c>
      <c r="G60">
        <v>56</v>
      </c>
      <c r="H60">
        <v>-155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84535</v>
      </c>
      <c r="G67" s="7">
        <f>IF(G4=$BF$1,"",SUM(G59,-G60,-ABS(G61),-G62,-G66))</f>
        <v>-2348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  <c r="F68"/>
      <c r="G68"/>
      <c r="H68">
        <v>-2523</v>
      </c>
      <c r="P68" s="50" t="s">
        <v>540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84535</v>
      </c>
      <c r="G71" s="7">
        <f t="shared" ref="G71:O71" si="14">IF(G4=$BF$1,"",SUM(G67:G70))</f>
        <v>-2348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1"/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H75">
        <v>0</v>
      </c>
      <c r="P75" s="50" t="s">
        <v>540</v>
      </c>
    </row>
    <row r="76" spans="5:16">
      <c r="E76" s="1" t="s">
        <v>73</v>
      </c>
      <c r="F76">
        <v>0</v>
      </c>
      <c r="G76">
        <v>0</v>
      </c>
      <c r="H76">
        <v>10050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84535</v>
      </c>
      <c r="G83" s="7">
        <f t="shared" ref="G83:O83" si="15">IF(G4=$BF$1,"",SUM(G71:G82))</f>
        <v>-2348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v>0</v>
      </c>
      <c r="G89">
        <v>105727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2406456</v>
      </c>
      <c r="G92">
        <v>2215003</v>
      </c>
    </row>
    <row r="93" spans="5:16">
      <c r="E93" s="1" t="s">
        <v>85</v>
      </c>
    </row>
    <row r="94" spans="5:16">
      <c r="E94" s="1" t="s">
        <v>86</v>
      </c>
      <c r="F94" s="38">
        <v>1165</v>
      </c>
      <c r="G94" s="38">
        <v>2061</v>
      </c>
      <c r="P94" s="50" t="s">
        <v>534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2407621</v>
      </c>
      <c r="G98" s="7">
        <f>IF(G4=$BF$1,"",G89+G90+G91+G92+G93+G94+G95+G96)</f>
        <v>2322791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</row>
    <row r="100" spans="5:16">
      <c r="E100" s="6" t="s">
        <v>90</v>
      </c>
      <c r="F100" s="7">
        <f>F98+F99</f>
        <v>2407621</v>
      </c>
      <c r="G100" s="7">
        <f t="shared" ref="G100:O100" si="17">IF(G4=$BF$1,"",G98+G99)</f>
        <v>2322791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/>
      <c r="G108"/>
      <c r="P108" s="50" t="s">
        <v>540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50" t="s">
        <v>540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  <c r="F116">
        <v>1658</v>
      </c>
      <c r="G116">
        <v>2287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v>16221</v>
      </c>
      <c r="G124" s="53">
        <v>34954</v>
      </c>
      <c r="P124" s="50" t="s">
        <v>534</v>
      </c>
    </row>
    <row r="125" spans="5:16">
      <c r="E125" s="1" t="s">
        <v>112</v>
      </c>
      <c r="F125">
        <v>17639</v>
      </c>
      <c r="G125">
        <v>10681</v>
      </c>
      <c r="P125" s="50" t="s">
        <v>534</v>
      </c>
    </row>
    <row r="126" spans="5:16">
      <c r="E126" s="1" t="s">
        <v>113</v>
      </c>
      <c r="F126">
        <v>46981</v>
      </c>
      <c r="G126">
        <v>54845</v>
      </c>
      <c r="P126" s="50" t="s">
        <v>531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2490120</v>
      </c>
      <c r="G128" s="7">
        <f t="shared" ref="G128:O128" si="19">IF(G4=$BF$1,"",G100+SUM(G104:G126))</f>
        <v>2425558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305352</v>
      </c>
      <c r="G130">
        <v>309029</v>
      </c>
    </row>
    <row r="131" spans="5:16">
      <c r="E131" s="1" t="s">
        <v>118</v>
      </c>
      <c r="F131">
        <f>12033+9449</f>
        <v>21482</v>
      </c>
      <c r="G131">
        <f>16300+3748</f>
        <v>20048</v>
      </c>
      <c r="P131" s="50" t="s">
        <v>531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326834</v>
      </c>
      <c r="G140" s="7">
        <f t="shared" ref="G140:O140" si="20">IF(G4=$BF$1,"",G130+G131+G132+G133+G134+G135+G136+G139)</f>
        <v>329077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28154</v>
      </c>
      <c r="G144">
        <v>20142</v>
      </c>
    </row>
    <row r="145" spans="5:16">
      <c r="E145" s="6" t="s">
        <v>127</v>
      </c>
      <c r="F145" s="7">
        <f>F141+F142+F143+F144</f>
        <v>28154</v>
      </c>
      <c r="G145" s="7">
        <f t="shared" ref="G145:O145" si="21">IF(G4=$BF$1,"",G141+G142+G143+G144)</f>
        <v>20142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  <c r="F146" s="38">
        <v>3990</v>
      </c>
      <c r="G146" s="38">
        <v>1990</v>
      </c>
      <c r="P146" s="50" t="s">
        <v>534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6127</v>
      </c>
      <c r="G154">
        <v>8587</v>
      </c>
    </row>
    <row r="155" spans="5:16">
      <c r="E155" s="1" t="s">
        <v>135</v>
      </c>
      <c r="F155" s="38">
        <v>18732</v>
      </c>
      <c r="G155" s="38">
        <v>18732</v>
      </c>
      <c r="P155" s="50" t="s">
        <v>534</v>
      </c>
    </row>
    <row r="156" spans="5:16">
      <c r="E156" s="12" t="s">
        <v>136</v>
      </c>
    </row>
    <row r="157" spans="5:16">
      <c r="E157" s="12" t="s">
        <v>137</v>
      </c>
      <c r="F157">
        <f>27650</f>
        <v>27650</v>
      </c>
      <c r="G157">
        <f>23363</f>
        <v>23363</v>
      </c>
      <c r="P157" s="50" t="s">
        <v>531</v>
      </c>
    </row>
    <row r="158" spans="5:16">
      <c r="E158" s="1" t="s">
        <v>138</v>
      </c>
      <c r="F158" s="38">
        <f>2808+26667</f>
        <v>29475</v>
      </c>
      <c r="G158" s="38">
        <f>9062+25437</f>
        <v>34499</v>
      </c>
      <c r="P158" s="50" t="s">
        <v>534</v>
      </c>
    </row>
    <row r="159" spans="5:16">
      <c r="E159" s="1" t="s">
        <v>139</v>
      </c>
      <c r="F159" s="38">
        <v>20272</v>
      </c>
      <c r="G159" s="38">
        <v>8110</v>
      </c>
      <c r="P159" s="50" t="s">
        <v>534</v>
      </c>
    </row>
    <row r="160" spans="5:16">
      <c r="E160" s="6" t="s">
        <v>140</v>
      </c>
      <c r="F160" s="7">
        <f>F146+F147+F148+F149+F150+F151+F152+F153+F154+F155+F156+F157+F158+F159</f>
        <v>106246</v>
      </c>
      <c r="G160" s="7">
        <f>IF(G4=$BF$1,"",G146+G147+G148+G149+G150+G151+G152+G153+G154+G155+G156+G157+G158+G159)</f>
        <v>95281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461234</v>
      </c>
      <c r="G161" s="7">
        <f t="shared" ref="G161:O161" si="22">IF(G4=$BF$1,"",G140+G145+G160)</f>
        <v>444500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5649</v>
      </c>
      <c r="G166">
        <v>5239</v>
      </c>
      <c r="P166" s="50" t="s">
        <v>531</v>
      </c>
    </row>
    <row r="167" spans="5:16">
      <c r="E167" s="1" t="s">
        <v>146</v>
      </c>
      <c r="F167">
        <v>471764</v>
      </c>
      <c r="G167">
        <v>109671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7752</v>
      </c>
      <c r="G172">
        <v>5401</v>
      </c>
    </row>
    <row r="173" spans="5:16">
      <c r="E173" s="1" t="s">
        <v>152</v>
      </c>
      <c r="F173">
        <v>0</v>
      </c>
      <c r="G173">
        <v>2730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26643</v>
      </c>
      <c r="G184">
        <v>24304</v>
      </c>
    </row>
    <row r="185" spans="5:16">
      <c r="E185" s="12" t="s">
        <v>162</v>
      </c>
    </row>
    <row r="187" spans="5:16">
      <c r="E187" s="1" t="s">
        <v>163</v>
      </c>
      <c r="F187">
        <v>28398</v>
      </c>
      <c r="G187">
        <v>32089</v>
      </c>
    </row>
    <row r="188" spans="5:16">
      <c r="E188" s="1" t="s">
        <v>164</v>
      </c>
      <c r="F188">
        <v>1294</v>
      </c>
      <c r="G188">
        <v>2293</v>
      </c>
    </row>
    <row r="189" spans="5:16">
      <c r="E189" s="6" t="s">
        <v>13</v>
      </c>
      <c r="F189" s="7">
        <f>SUM(F163:F188)</f>
        <v>541500</v>
      </c>
      <c r="G189" s="7">
        <f t="shared" ref="G189:O189" si="23">IF(G4=$BF$1,"",SUM(G163:G188))</f>
        <v>181727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877278</v>
      </c>
      <c r="G193">
        <v>1134788</v>
      </c>
    </row>
    <row r="194" spans="5:16">
      <c r="E194" s="1" t="s">
        <v>169</v>
      </c>
    </row>
    <row r="195" spans="5:16">
      <c r="E195" s="1" t="s">
        <v>170</v>
      </c>
      <c r="F195" s="38">
        <v>1786</v>
      </c>
      <c r="G195" s="38">
        <v>7435</v>
      </c>
      <c r="P195" s="50" t="s">
        <v>534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  <c r="G199" s="38">
        <v>44000</v>
      </c>
      <c r="P199" s="50" t="s">
        <v>534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7278</v>
      </c>
      <c r="G209">
        <v>8059</v>
      </c>
    </row>
    <row r="210" spans="5:16">
      <c r="E210" s="6" t="s">
        <v>14</v>
      </c>
      <c r="F210" s="7">
        <f>SUM(F191:F209)</f>
        <v>886342</v>
      </c>
      <c r="G210" s="7">
        <f t="shared" ref="G210:O210" si="24">IF(G4=$BF$1,"",SUM(G191:G209))</f>
        <v>1194282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7215+233+1786451</f>
        <v>1793899</v>
      </c>
      <c r="G212">
        <f>7111+454694+1378824</f>
        <v>1840629</v>
      </c>
      <c r="P212" s="50" t="s">
        <v>531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0</v>
      </c>
      <c r="G215">
        <v>5323</v>
      </c>
    </row>
    <row r="216" spans="5:16">
      <c r="E216" s="1" t="s">
        <v>186</v>
      </c>
    </row>
    <row r="217" spans="5:16">
      <c r="E217" s="1" t="s">
        <v>187</v>
      </c>
      <c r="F217">
        <v>-267744</v>
      </c>
      <c r="G217">
        <v>-351903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-2643</v>
      </c>
      <c r="G223">
        <v>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1523512</v>
      </c>
      <c r="G227" s="7">
        <f t="shared" ref="G227:O227" si="25">IF(G4=$BF$1,"",SUM(G212:G226))</f>
        <v>1494049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84535</v>
      </c>
      <c r="G267">
        <v>-2348</v>
      </c>
      <c r="H267">
        <v>-127711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102167</v>
      </c>
      <c r="G271">
        <v>88453</v>
      </c>
      <c r="H271">
        <v>72867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1501</v>
      </c>
      <c r="G275">
        <v>415</v>
      </c>
      <c r="H275">
        <v>591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-260</v>
      </c>
      <c r="G280">
        <v>312</v>
      </c>
      <c r="H280">
        <v>-300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958</v>
      </c>
      <c r="G288">
        <v>-1020</v>
      </c>
      <c r="H288">
        <v>199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104366</v>
      </c>
      <c r="G296" s="7">
        <f>IF(G4=$BF$1,"",G271+G272+G273+G274+G275+G276+G277+G278+G279+G280+G281+G282+G283+G284+G285+G286+G287+G288+G289+G290+G291+G292+G293+G294+G295)</f>
        <v>88160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188901</v>
      </c>
      <c r="G297" s="7">
        <f t="shared" ref="G297:O297" si="27">IF(G4=$BF$1,"",MIN(F267,F268,F269)+F296)</f>
        <v>188901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-8012</v>
      </c>
      <c r="G299">
        <v>-2188</v>
      </c>
      <c r="H299">
        <v>-2797</v>
      </c>
    </row>
    <row r="300" spans="5:15">
      <c r="E300" s="1" t="s">
        <v>262</v>
      </c>
      <c r="F300">
        <v>-2553</v>
      </c>
      <c r="G300">
        <v>-14034</v>
      </c>
      <c r="H300">
        <v>5255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-4760</v>
      </c>
      <c r="G303">
        <v>-8608</v>
      </c>
      <c r="H303">
        <v>-5323</v>
      </c>
    </row>
    <row r="305" spans="5:15">
      <c r="E305" s="1" t="s">
        <v>266</v>
      </c>
      <c r="F305">
        <v>-3040</v>
      </c>
      <c r="G305">
        <v>-3634</v>
      </c>
      <c r="H305">
        <v>-5365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2352</v>
      </c>
      <c r="G315">
        <v>2519</v>
      </c>
      <c r="H315">
        <v>348</v>
      </c>
    </row>
    <row r="316" spans="5:15">
      <c r="E316" s="1" t="s">
        <v>276</v>
      </c>
    </row>
    <row r="317" spans="5:15">
      <c r="E317" s="1" t="s">
        <v>277</v>
      </c>
      <c r="F317">
        <v>-7996</v>
      </c>
      <c r="G317">
        <v>24657</v>
      </c>
      <c r="H317">
        <v>3198</v>
      </c>
    </row>
    <row r="318" spans="5:15">
      <c r="E318" s="6" t="s">
        <v>278</v>
      </c>
      <c r="F318" s="7">
        <f>F299+F300+F301+F302+F303+F304+F305+F306+F307+F308+F309+F310+F311+F312+F313+F314+F315+F316+F317</f>
        <v>-24009</v>
      </c>
      <c r="G318" s="7">
        <f>IF(G4=$BF$1,"",G299+G300+G301+G302+G303+G304+G305+G306+G307+G308+G309+G310+G311+G312+G313+G314+G315+G316+G317)</f>
        <v>-1288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164892</v>
      </c>
      <c r="G319" s="7">
        <f t="shared" ref="G319:O319" si="28">IF(G4=$BF$1,"",G297+G318)</f>
        <v>187613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164892</v>
      </c>
      <c r="G326" s="7">
        <f t="shared" ref="G326:O326" si="30">IF(G4=$BF$1,"",G325+G319)</f>
        <v>187613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-10381</v>
      </c>
      <c r="G328">
        <v>-7418</v>
      </c>
      <c r="H328">
        <v>-194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663</v>
      </c>
      <c r="G332">
        <v>0</v>
      </c>
      <c r="H332">
        <v>328</v>
      </c>
    </row>
    <row r="333" spans="5:15">
      <c r="E333" s="1" t="s">
        <v>292</v>
      </c>
      <c r="F333">
        <v>1197</v>
      </c>
      <c r="G333">
        <v>1862</v>
      </c>
      <c r="H333">
        <v>256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-8521</v>
      </c>
      <c r="G337" s="7">
        <f>IF(G4=$BF$1,"",SUM(G328:G336))</f>
        <v>-5556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304</v>
      </c>
      <c r="G339">
        <v>122523</v>
      </c>
      <c r="H339">
        <v>205355</v>
      </c>
    </row>
    <row r="340" spans="5:15">
      <c r="E340" s="1" t="s">
        <v>299</v>
      </c>
      <c r="F340">
        <v>270000</v>
      </c>
      <c r="G340">
        <v>75000</v>
      </c>
      <c r="H340">
        <v>142200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-241789</v>
      </c>
      <c r="G343">
        <v>-163770</v>
      </c>
      <c r="H343">
        <v>-22219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67829</v>
      </c>
      <c r="G349">
        <v>51062</v>
      </c>
      <c r="H349">
        <v>22326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96344</v>
      </c>
      <c r="G352" s="7">
        <f>IF(G4=$BF$1,"",SUM(G339:G351))</f>
        <v>84815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252715</v>
      </c>
      <c r="G353" s="7">
        <f t="shared" ref="G353:O353" si="33">IF(G4=$BF$1,"",G326+G337+G352)</f>
        <v>266872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252715</v>
      </c>
      <c r="G355" s="7">
        <f t="shared" ref="G355:O355" si="34">IF(G4=$BF$1,"",G353+G354)</f>
        <v>266872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371984</v>
      </c>
      <c r="G356">
        <v>267054</v>
      </c>
      <c r="H356">
        <v>151489</v>
      </c>
    </row>
    <row r="357" spans="5:15">
      <c r="E357" s="6" t="s">
        <v>316</v>
      </c>
      <c r="F357" s="7">
        <f>F355+F356</f>
        <v>624699</v>
      </c>
      <c r="G357" s="7">
        <f t="shared" ref="G357:O357" si="35">IF(G4=$BF$1,"",G355+G356)</f>
        <v>533926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0.42616782204368042</v>
      </c>
      <c r="G364" s="24">
        <f t="shared" si="37"/>
        <v>0.790927459384964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-37.00298126064736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2.8325559971261904E-2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0.22103281662017774</v>
      </c>
      <c r="G370" s="27">
        <f t="shared" si="42"/>
        <v>0.10885325298952443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0.12885057996860091</v>
      </c>
      <c r="G371" s="28">
        <f t="shared" si="43"/>
        <v>-5.1040926214558835E-3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2.8642785650247311E-2</v>
      </c>
      <c r="G372" s="27">
        <f t="shared" si="44"/>
        <v>-8.1810193382851496E-4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5.5486927572608549E-2</v>
      </c>
      <c r="G373" s="27">
        <f t="shared" si="45"/>
        <v>-1.5715682685106043E-3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0.48379218487514541</v>
      </c>
      <c r="G376" s="30">
        <f t="shared" si="47"/>
        <v>0.47943595564967678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0.93720430163989521</v>
      </c>
      <c r="G377" s="30">
        <f t="shared" si="48"/>
        <v>0.9209932204365453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1.9307264206209724</v>
      </c>
      <c r="G378" s="30">
        <f t="shared" si="49"/>
        <v>0.83681483957219249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0.85177100646352721</v>
      </c>
      <c r="G382" s="32">
        <f t="shared" si="51"/>
        <v>2.4459766572936328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0.79977839335180057</v>
      </c>
      <c r="G383" s="32">
        <f t="shared" si="52"/>
        <v>2.3351400727464822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0.60357156048014771</v>
      </c>
      <c r="G384" s="32">
        <f t="shared" si="53"/>
        <v>1.8108316320634799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0.30450969529085875</v>
      </c>
      <c r="G385" s="32">
        <f t="shared" si="54"/>
        <v>1.0323892432054675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305352</v>
      </c>
      <c r="G418" s="17">
        <f>G130-G417</f>
        <v>309029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7752</v>
      </c>
      <c r="G433" s="17">
        <f>G172-G432</f>
        <v>5401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518</v>
      </c>
      <c r="B1" s="39" t="s">
        <v>519</v>
      </c>
      <c r="C1" s="39" t="s">
        <v>520</v>
      </c>
      <c r="D1" s="39" t="s">
        <v>521</v>
      </c>
      <c r="E1" s="39"/>
    </row>
    <row r="2" spans="1:5" ht="25.5">
      <c r="A2" s="41" t="s">
        <v>533</v>
      </c>
      <c r="B2" s="41" t="s">
        <v>532</v>
      </c>
      <c r="C2" s="39">
        <v>1</v>
      </c>
      <c r="D2" s="39" t="s">
        <v>522</v>
      </c>
      <c r="E2" s="39"/>
    </row>
    <row r="3" spans="1:5">
      <c r="A3" t="s">
        <v>535</v>
      </c>
      <c r="B3" s="42" t="s">
        <v>532</v>
      </c>
      <c r="C3" s="39">
        <v>1</v>
      </c>
      <c r="D3" s="39" t="s">
        <v>522</v>
      </c>
    </row>
    <row r="4" spans="1:5">
      <c r="A4" t="s">
        <v>537</v>
      </c>
      <c r="B4" s="41" t="s">
        <v>536</v>
      </c>
      <c r="C4" s="39">
        <v>0</v>
      </c>
      <c r="D4" s="39" t="s">
        <v>522</v>
      </c>
    </row>
    <row r="5" spans="1:5">
      <c r="A5" t="s">
        <v>538</v>
      </c>
      <c r="B5" s="43" t="s">
        <v>536</v>
      </c>
      <c r="C5" s="39">
        <v>0</v>
      </c>
      <c r="D5" s="39" t="s">
        <v>522</v>
      </c>
    </row>
    <row r="6" spans="1:5">
      <c r="A6" t="s">
        <v>539</v>
      </c>
      <c r="B6" s="43" t="s">
        <v>536</v>
      </c>
      <c r="C6" s="39">
        <v>0</v>
      </c>
      <c r="D6" s="39" t="s">
        <v>522</v>
      </c>
    </row>
    <row r="7" spans="1:5" ht="25.5">
      <c r="A7" s="44" t="s">
        <v>523</v>
      </c>
      <c r="B7" s="41" t="s">
        <v>50</v>
      </c>
      <c r="C7" s="39">
        <v>1</v>
      </c>
      <c r="D7" s="39" t="s">
        <v>522</v>
      </c>
    </row>
    <row r="8" spans="1:5">
      <c r="A8" t="s">
        <v>524</v>
      </c>
      <c r="B8" s="42" t="s">
        <v>51</v>
      </c>
      <c r="C8" s="39">
        <v>0</v>
      </c>
      <c r="D8" s="39" t="s">
        <v>522</v>
      </c>
    </row>
    <row r="9" spans="1:5">
      <c r="A9" t="s">
        <v>544</v>
      </c>
      <c r="B9" s="42" t="s">
        <v>543</v>
      </c>
      <c r="C9" s="39">
        <v>1</v>
      </c>
      <c r="D9" s="39" t="s">
        <v>522</v>
      </c>
    </row>
    <row r="10" spans="1:5">
      <c r="A10" s="44" t="s">
        <v>545</v>
      </c>
      <c r="B10" s="42" t="s">
        <v>543</v>
      </c>
      <c r="C10" s="39">
        <v>1</v>
      </c>
      <c r="D10" s="39" t="s">
        <v>522</v>
      </c>
    </row>
    <row r="11" spans="1:5">
      <c r="A11" s="44" t="s">
        <v>546</v>
      </c>
      <c r="B11" s="42" t="s">
        <v>525</v>
      </c>
      <c r="C11" s="39">
        <v>1</v>
      </c>
      <c r="D11" s="39" t="s">
        <v>522</v>
      </c>
    </row>
    <row r="12" spans="1:5">
      <c r="A12" s="44" t="s">
        <v>547</v>
      </c>
      <c r="B12" s="42" t="s">
        <v>525</v>
      </c>
      <c r="C12" s="39">
        <v>1</v>
      </c>
      <c r="D12" s="39" t="s">
        <v>522</v>
      </c>
    </row>
    <row r="13" spans="1:5">
      <c r="A13" s="44" t="s">
        <v>528</v>
      </c>
      <c r="B13" s="44" t="s">
        <v>548</v>
      </c>
      <c r="C13" s="39">
        <v>1</v>
      </c>
      <c r="D13" s="39" t="s">
        <v>522</v>
      </c>
    </row>
    <row r="14" spans="1:5">
      <c r="A14" s="45" t="s">
        <v>551</v>
      </c>
      <c r="B14" s="45" t="s">
        <v>549</v>
      </c>
      <c r="C14" s="39">
        <v>1</v>
      </c>
      <c r="D14" s="39" t="s">
        <v>522</v>
      </c>
    </row>
    <row r="15" spans="1:5">
      <c r="A15" s="46" t="s">
        <v>550</v>
      </c>
      <c r="B15" s="46" t="s">
        <v>549</v>
      </c>
      <c r="C15" s="39">
        <v>1</v>
      </c>
      <c r="D15" s="39" t="s">
        <v>522</v>
      </c>
    </row>
    <row r="16" spans="1:5">
      <c r="A16" s="46" t="s">
        <v>552</v>
      </c>
      <c r="B16" s="43" t="s">
        <v>137</v>
      </c>
      <c r="C16" s="39">
        <v>1</v>
      </c>
      <c r="D16" s="39" t="s">
        <v>522</v>
      </c>
    </row>
    <row r="17" spans="1:4">
      <c r="A17" s="46" t="s">
        <v>553</v>
      </c>
      <c r="B17" s="47" t="s">
        <v>128</v>
      </c>
      <c r="C17" s="39">
        <v>1</v>
      </c>
      <c r="D17" s="39" t="s">
        <v>522</v>
      </c>
    </row>
    <row r="18" spans="1:4">
      <c r="A18" s="46" t="s">
        <v>526</v>
      </c>
      <c r="B18" s="43" t="s">
        <v>527</v>
      </c>
      <c r="C18" s="39">
        <v>1</v>
      </c>
      <c r="D18" s="39" t="s">
        <v>522</v>
      </c>
    </row>
    <row r="19" spans="1:4">
      <c r="A19" s="46" t="s">
        <v>555</v>
      </c>
      <c r="B19" s="43" t="s">
        <v>554</v>
      </c>
      <c r="C19" s="39">
        <v>1</v>
      </c>
      <c r="D19" s="39" t="s">
        <v>522</v>
      </c>
    </row>
    <row r="20" spans="1:4">
      <c r="A20" s="43" t="s">
        <v>556</v>
      </c>
      <c r="B20" s="43" t="s">
        <v>527</v>
      </c>
      <c r="C20" s="39">
        <v>1</v>
      </c>
      <c r="D20" s="39" t="s">
        <v>522</v>
      </c>
    </row>
    <row r="21" spans="1:4">
      <c r="A21" s="46" t="s">
        <v>558</v>
      </c>
      <c r="B21" s="46" t="s">
        <v>557</v>
      </c>
      <c r="C21" s="39">
        <v>1</v>
      </c>
      <c r="D21" s="39" t="s">
        <v>522</v>
      </c>
    </row>
    <row r="22" spans="1:4">
      <c r="A22" s="46" t="s">
        <v>528</v>
      </c>
      <c r="B22" s="48" t="s">
        <v>113</v>
      </c>
      <c r="C22" s="39">
        <v>1</v>
      </c>
      <c r="D22" s="39" t="s">
        <v>522</v>
      </c>
    </row>
    <row r="23" spans="1:4">
      <c r="A23" s="46" t="s">
        <v>555</v>
      </c>
      <c r="B23" s="48" t="s">
        <v>111</v>
      </c>
      <c r="C23" s="39">
        <v>1</v>
      </c>
      <c r="D23" s="39" t="s">
        <v>522</v>
      </c>
    </row>
    <row r="24" spans="1:4">
      <c r="A24" s="46" t="s">
        <v>559</v>
      </c>
      <c r="B24" s="42" t="s">
        <v>529</v>
      </c>
      <c r="C24" s="39">
        <v>1</v>
      </c>
      <c r="D24" s="39" t="s">
        <v>522</v>
      </c>
    </row>
    <row r="25" spans="1:4">
      <c r="A25" s="46" t="s">
        <v>560</v>
      </c>
      <c r="B25" s="48" t="s">
        <v>145</v>
      </c>
      <c r="C25" s="39">
        <v>1</v>
      </c>
      <c r="D25" s="39" t="s">
        <v>522</v>
      </c>
    </row>
    <row r="26" spans="1:4" ht="25.5">
      <c r="A26" s="48" t="s">
        <v>561</v>
      </c>
      <c r="B26" s="48" t="s">
        <v>174</v>
      </c>
      <c r="C26" s="39">
        <v>1</v>
      </c>
      <c r="D26" s="39" t="s">
        <v>522</v>
      </c>
    </row>
    <row r="27" spans="1:4">
      <c r="A27" s="46" t="s">
        <v>562</v>
      </c>
      <c r="B27" s="48" t="s">
        <v>170</v>
      </c>
      <c r="C27" s="39">
        <v>1</v>
      </c>
      <c r="D27" s="39" t="s">
        <v>522</v>
      </c>
    </row>
    <row r="28" spans="1:4">
      <c r="A28" t="s">
        <v>563</v>
      </c>
      <c r="B28" s="46" t="s">
        <v>530</v>
      </c>
      <c r="C28" s="39">
        <v>1</v>
      </c>
      <c r="D28" s="39" t="s">
        <v>522</v>
      </c>
    </row>
    <row r="29" spans="1:4">
      <c r="A29" t="s">
        <v>414</v>
      </c>
      <c r="B29" s="48" t="s">
        <v>530</v>
      </c>
      <c r="C29" s="39">
        <v>1</v>
      </c>
      <c r="D29" s="39" t="s">
        <v>522</v>
      </c>
    </row>
    <row r="30" spans="1:4">
      <c r="A30" t="s">
        <v>415</v>
      </c>
      <c r="B30" s="48" t="s">
        <v>530</v>
      </c>
      <c r="C30" s="39">
        <v>1</v>
      </c>
      <c r="D30" s="39" t="s">
        <v>522</v>
      </c>
    </row>
    <row r="31" spans="1:4">
      <c r="A31" s="46"/>
      <c r="B31" s="48"/>
      <c r="C31" s="39"/>
      <c r="D31" s="39"/>
    </row>
    <row r="32" spans="1:4">
      <c r="A32" s="44"/>
      <c r="B32" s="48"/>
      <c r="C32" s="39"/>
      <c r="D32" s="39"/>
    </row>
    <row r="33" spans="1:4">
      <c r="A33" s="44"/>
      <c r="B33" s="48"/>
      <c r="C33" s="39"/>
      <c r="D33" s="39"/>
    </row>
    <row r="34" spans="1:4">
      <c r="A34" s="44"/>
      <c r="B34" s="48"/>
      <c r="C34" s="39"/>
      <c r="D34" s="39"/>
    </row>
    <row r="35" spans="1:4">
      <c r="A35" s="44"/>
      <c r="B35" s="48"/>
      <c r="C35" s="39"/>
      <c r="D35" s="39"/>
    </row>
    <row r="36" spans="1:4">
      <c r="A36" s="42"/>
      <c r="B36" s="48"/>
      <c r="C36" s="39"/>
      <c r="D36" s="39"/>
    </row>
    <row r="37" spans="1:4">
      <c r="A37" s="44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49"/>
      <c r="D42" s="39"/>
    </row>
    <row r="43" spans="1:4">
      <c r="A43" s="42"/>
      <c r="B43" s="48"/>
      <c r="C43" s="49"/>
      <c r="D43" s="39"/>
    </row>
    <row r="44" spans="1:4">
      <c r="A44" s="42"/>
      <c r="B44" s="48"/>
      <c r="C44" s="49"/>
      <c r="D44" s="39"/>
    </row>
    <row r="45" spans="1:4">
      <c r="A45" s="42"/>
      <c r="B45" s="48"/>
      <c r="C45" s="49"/>
      <c r="D45" s="39"/>
    </row>
    <row r="46" spans="1:4">
      <c r="A46" s="48"/>
      <c r="B46" s="48"/>
      <c r="C46" s="49"/>
      <c r="D46" s="39"/>
    </row>
    <row r="47" spans="1:4">
      <c r="A47" s="48"/>
      <c r="B47" s="48"/>
      <c r="C47" s="49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2018</v>
      </c>
      <c r="F2">
        <v>2017</v>
      </c>
    </row>
    <row r="3" spans="1:6">
      <c r="A3" t="s">
        <v>375</v>
      </c>
    </row>
    <row r="4" spans="1:6">
      <c r="A4" t="s">
        <v>376</v>
      </c>
      <c r="B4" t="s">
        <v>116</v>
      </c>
      <c r="C4" t="s">
        <v>116</v>
      </c>
      <c r="D4" t="s">
        <v>116</v>
      </c>
    </row>
    <row r="5" spans="1:6">
      <c r="A5" t="s">
        <v>377</v>
      </c>
      <c r="B5" t="s">
        <v>117</v>
      </c>
      <c r="C5" t="s">
        <v>117</v>
      </c>
      <c r="D5" t="s">
        <v>116</v>
      </c>
      <c r="E5">
        <v>305352</v>
      </c>
      <c r="F5">
        <v>309029</v>
      </c>
    </row>
    <row r="6" spans="1:6">
      <c r="A6" t="s">
        <v>378</v>
      </c>
      <c r="B6" t="s">
        <v>113</v>
      </c>
      <c r="C6" t="s">
        <v>113</v>
      </c>
      <c r="D6" t="s">
        <v>80</v>
      </c>
      <c r="E6">
        <v>20272</v>
      </c>
      <c r="F6">
        <v>8110</v>
      </c>
    </row>
    <row r="7" spans="1:6">
      <c r="A7" t="s">
        <v>379</v>
      </c>
      <c r="B7" t="s">
        <v>103</v>
      </c>
      <c r="C7" t="s">
        <v>103</v>
      </c>
      <c r="D7" t="s">
        <v>80</v>
      </c>
      <c r="E7">
        <v>12033</v>
      </c>
      <c r="F7">
        <v>16300</v>
      </c>
    </row>
    <row r="8" spans="1:6">
      <c r="A8" t="s">
        <v>380</v>
      </c>
      <c r="B8" t="s">
        <v>120</v>
      </c>
      <c r="C8" t="s">
        <v>120</v>
      </c>
      <c r="E8">
        <v>27650</v>
      </c>
      <c r="F8">
        <v>23363</v>
      </c>
    </row>
    <row r="9" spans="1:6">
      <c r="A9" t="s">
        <v>381</v>
      </c>
      <c r="B9" t="s">
        <v>112</v>
      </c>
      <c r="C9" t="s">
        <v>112</v>
      </c>
      <c r="D9" t="s">
        <v>116</v>
      </c>
      <c r="E9">
        <v>26667</v>
      </c>
      <c r="F9">
        <v>25437</v>
      </c>
    </row>
    <row r="10" spans="1:6">
      <c r="A10" t="s">
        <v>382</v>
      </c>
      <c r="B10" t="s">
        <v>352</v>
      </c>
      <c r="C10" t="s">
        <v>137</v>
      </c>
      <c r="D10" t="s">
        <v>116</v>
      </c>
      <c r="E10">
        <v>3990</v>
      </c>
      <c r="F10">
        <v>1990</v>
      </c>
    </row>
    <row r="11" spans="1:6">
      <c r="A11" t="s">
        <v>383</v>
      </c>
      <c r="B11" t="s">
        <v>118</v>
      </c>
      <c r="C11" t="s">
        <v>118</v>
      </c>
      <c r="D11" t="s">
        <v>116</v>
      </c>
      <c r="E11">
        <v>9449</v>
      </c>
      <c r="F11">
        <v>3748</v>
      </c>
    </row>
    <row r="12" spans="1:6">
      <c r="A12" t="s">
        <v>384</v>
      </c>
      <c r="B12" t="s">
        <v>126</v>
      </c>
      <c r="C12" t="s">
        <v>126</v>
      </c>
      <c r="D12" t="s">
        <v>116</v>
      </c>
      <c r="E12">
        <v>28154</v>
      </c>
      <c r="F12">
        <v>20142</v>
      </c>
    </row>
    <row r="13" spans="1:6">
      <c r="A13" t="s">
        <v>348</v>
      </c>
      <c r="B13" t="s">
        <v>134</v>
      </c>
      <c r="C13" t="s">
        <v>134</v>
      </c>
      <c r="D13" t="s">
        <v>116</v>
      </c>
      <c r="E13">
        <v>6127</v>
      </c>
      <c r="F13">
        <v>8587</v>
      </c>
    </row>
    <row r="14" spans="1:6">
      <c r="A14" t="s">
        <v>385</v>
      </c>
      <c r="D14" t="s">
        <v>116</v>
      </c>
      <c r="E14">
        <v>2808</v>
      </c>
      <c r="F14">
        <v>9062</v>
      </c>
    </row>
    <row r="15" spans="1:6">
      <c r="A15" t="s">
        <v>386</v>
      </c>
      <c r="D15" t="s">
        <v>116</v>
      </c>
      <c r="E15">
        <v>18732</v>
      </c>
      <c r="F15">
        <v>18732</v>
      </c>
    </row>
    <row r="16" spans="1:6">
      <c r="A16" t="s">
        <v>387</v>
      </c>
      <c r="B16" t="s">
        <v>115</v>
      </c>
      <c r="C16" t="s">
        <v>115</v>
      </c>
      <c r="D16" t="s">
        <v>116</v>
      </c>
      <c r="E16">
        <v>461234</v>
      </c>
      <c r="F16">
        <v>444500</v>
      </c>
    </row>
    <row r="17" spans="1:6">
      <c r="A17" t="s">
        <v>378</v>
      </c>
      <c r="B17" t="s">
        <v>113</v>
      </c>
      <c r="C17" t="s">
        <v>113</v>
      </c>
      <c r="D17" t="s">
        <v>80</v>
      </c>
      <c r="E17">
        <v>46981</v>
      </c>
      <c r="F17">
        <v>54845</v>
      </c>
    </row>
    <row r="18" spans="1:6">
      <c r="A18" t="s">
        <v>388</v>
      </c>
      <c r="B18" t="s">
        <v>84</v>
      </c>
      <c r="C18" t="s">
        <v>84</v>
      </c>
      <c r="D18" t="s">
        <v>80</v>
      </c>
      <c r="E18">
        <v>2406456</v>
      </c>
      <c r="F18">
        <v>2215003</v>
      </c>
    </row>
    <row r="19" spans="1:6">
      <c r="A19" t="s">
        <v>389</v>
      </c>
      <c r="D19" t="s">
        <v>80</v>
      </c>
      <c r="E19">
        <v>1165</v>
      </c>
      <c r="F19">
        <v>2061</v>
      </c>
    </row>
    <row r="20" spans="1:6">
      <c r="A20" t="s">
        <v>390</v>
      </c>
      <c r="B20" t="s">
        <v>81</v>
      </c>
      <c r="C20" t="s">
        <v>81</v>
      </c>
      <c r="D20" t="s">
        <v>80</v>
      </c>
      <c r="F20">
        <v>105727</v>
      </c>
    </row>
    <row r="21" spans="1:6">
      <c r="A21" t="s">
        <v>386</v>
      </c>
      <c r="D21" t="s">
        <v>80</v>
      </c>
      <c r="E21">
        <v>16221</v>
      </c>
      <c r="F21">
        <v>34954</v>
      </c>
    </row>
    <row r="22" spans="1:6">
      <c r="A22" t="s">
        <v>391</v>
      </c>
      <c r="B22" t="s">
        <v>106</v>
      </c>
      <c r="C22" t="s">
        <v>106</v>
      </c>
      <c r="D22" t="s">
        <v>80</v>
      </c>
      <c r="E22">
        <v>1658</v>
      </c>
      <c r="F22">
        <v>2287</v>
      </c>
    </row>
    <row r="23" spans="1:6">
      <c r="A23" t="s">
        <v>392</v>
      </c>
      <c r="B23" t="s">
        <v>98</v>
      </c>
      <c r="C23" t="s">
        <v>98</v>
      </c>
      <c r="D23" t="s">
        <v>80</v>
      </c>
      <c r="E23">
        <v>17639</v>
      </c>
      <c r="F23">
        <v>10681</v>
      </c>
    </row>
    <row r="24" spans="1:6">
      <c r="A24" t="s">
        <v>393</v>
      </c>
      <c r="D24" t="s">
        <v>80</v>
      </c>
      <c r="E24">
        <v>2951354</v>
      </c>
      <c r="F24">
        <v>2870058</v>
      </c>
    </row>
    <row r="25" spans="1:6">
      <c r="A25" t="s">
        <v>394</v>
      </c>
      <c r="D25" t="s">
        <v>80</v>
      </c>
    </row>
    <row r="26" spans="1:6">
      <c r="A26" t="s">
        <v>395</v>
      </c>
      <c r="B26" t="s">
        <v>141</v>
      </c>
      <c r="C26" t="s">
        <v>141</v>
      </c>
      <c r="D26" t="s">
        <v>141</v>
      </c>
    </row>
    <row r="27" spans="1:6">
      <c r="A27" t="s">
        <v>396</v>
      </c>
      <c r="B27" t="s">
        <v>146</v>
      </c>
      <c r="C27" t="s">
        <v>146</v>
      </c>
      <c r="D27" t="s">
        <v>141</v>
      </c>
      <c r="E27">
        <v>471764</v>
      </c>
      <c r="F27">
        <v>109671</v>
      </c>
    </row>
    <row r="28" spans="1:6">
      <c r="A28" t="s">
        <v>397</v>
      </c>
      <c r="B28" t="s">
        <v>145</v>
      </c>
      <c r="C28" t="s">
        <v>145</v>
      </c>
      <c r="D28" t="s">
        <v>141</v>
      </c>
      <c r="E28">
        <v>5649</v>
      </c>
      <c r="F28">
        <v>5239</v>
      </c>
    </row>
    <row r="29" spans="1:6">
      <c r="A29" t="s">
        <v>398</v>
      </c>
      <c r="B29" t="s">
        <v>164</v>
      </c>
      <c r="C29" t="s">
        <v>164</v>
      </c>
      <c r="D29" t="s">
        <v>141</v>
      </c>
      <c r="E29">
        <v>1294</v>
      </c>
      <c r="F29">
        <v>2293</v>
      </c>
    </row>
    <row r="30" spans="1:6">
      <c r="A30" t="s">
        <v>399</v>
      </c>
      <c r="B30" t="s">
        <v>152</v>
      </c>
      <c r="C30" t="s">
        <v>152</v>
      </c>
      <c r="D30" t="s">
        <v>141</v>
      </c>
      <c r="F30">
        <v>2730</v>
      </c>
    </row>
    <row r="31" spans="1:6">
      <c r="A31" t="s">
        <v>400</v>
      </c>
      <c r="B31" t="s">
        <v>151</v>
      </c>
      <c r="C31" t="s">
        <v>151</v>
      </c>
      <c r="D31" t="s">
        <v>141</v>
      </c>
      <c r="E31">
        <v>7752</v>
      </c>
      <c r="F31">
        <v>5401</v>
      </c>
    </row>
    <row r="32" spans="1:6">
      <c r="A32" t="s">
        <v>364</v>
      </c>
      <c r="B32" t="s">
        <v>401</v>
      </c>
      <c r="C32" t="s">
        <v>161</v>
      </c>
      <c r="D32" t="s">
        <v>141</v>
      </c>
      <c r="E32">
        <v>26643</v>
      </c>
      <c r="F32">
        <v>24304</v>
      </c>
    </row>
    <row r="33" spans="1:6">
      <c r="A33" t="s">
        <v>402</v>
      </c>
      <c r="B33" t="s">
        <v>163</v>
      </c>
      <c r="C33" t="s">
        <v>163</v>
      </c>
      <c r="D33" t="s">
        <v>141</v>
      </c>
      <c r="E33">
        <v>28398</v>
      </c>
      <c r="F33">
        <v>32089</v>
      </c>
    </row>
    <row r="34" spans="1:6">
      <c r="A34" t="s">
        <v>403</v>
      </c>
      <c r="B34" t="s">
        <v>13</v>
      </c>
      <c r="C34" t="s">
        <v>13</v>
      </c>
      <c r="D34" t="s">
        <v>141</v>
      </c>
      <c r="E34">
        <v>541500</v>
      </c>
      <c r="F34">
        <v>181727</v>
      </c>
    </row>
    <row r="35" spans="1:6">
      <c r="A35" t="s">
        <v>404</v>
      </c>
      <c r="B35" t="s">
        <v>180</v>
      </c>
      <c r="C35" t="s">
        <v>180</v>
      </c>
      <c r="D35" t="s">
        <v>165</v>
      </c>
    </row>
    <row r="36" spans="1:6">
      <c r="A36" t="s">
        <v>405</v>
      </c>
      <c r="B36" t="s">
        <v>169</v>
      </c>
      <c r="C36" t="s">
        <v>168</v>
      </c>
      <c r="D36" t="s">
        <v>165</v>
      </c>
      <c r="E36">
        <v>877278</v>
      </c>
      <c r="F36">
        <v>1134788</v>
      </c>
    </row>
    <row r="37" spans="1:6">
      <c r="A37" t="s">
        <v>406</v>
      </c>
      <c r="B37" t="s">
        <v>174</v>
      </c>
      <c r="C37" t="s">
        <v>174</v>
      </c>
      <c r="D37" t="s">
        <v>141</v>
      </c>
      <c r="F37">
        <v>44000</v>
      </c>
    </row>
    <row r="38" spans="1:6">
      <c r="A38" t="s">
        <v>407</v>
      </c>
      <c r="B38" t="s">
        <v>145</v>
      </c>
      <c r="C38" t="s">
        <v>145</v>
      </c>
      <c r="D38" t="s">
        <v>141</v>
      </c>
      <c r="E38">
        <v>1786</v>
      </c>
      <c r="F38">
        <v>7435</v>
      </c>
    </row>
    <row r="39" spans="1:6">
      <c r="A39" t="s">
        <v>408</v>
      </c>
      <c r="B39" t="s">
        <v>180</v>
      </c>
      <c r="C39" t="s">
        <v>180</v>
      </c>
      <c r="D39" t="s">
        <v>165</v>
      </c>
      <c r="E39">
        <v>7278</v>
      </c>
      <c r="F39">
        <v>8059</v>
      </c>
    </row>
    <row r="40" spans="1:6">
      <c r="A40" t="s">
        <v>409</v>
      </c>
      <c r="B40" t="s">
        <v>164</v>
      </c>
      <c r="C40" t="s">
        <v>164</v>
      </c>
      <c r="D40" t="s">
        <v>165</v>
      </c>
      <c r="E40">
        <v>1427842</v>
      </c>
      <c r="F40">
        <v>1376009</v>
      </c>
    </row>
    <row r="41" spans="1:6">
      <c r="A41" t="s">
        <v>410</v>
      </c>
      <c r="B41" t="s">
        <v>180</v>
      </c>
      <c r="C41" t="s">
        <v>180</v>
      </c>
      <c r="D41" t="s">
        <v>165</v>
      </c>
    </row>
    <row r="42" spans="1:6">
      <c r="A42" t="s">
        <v>181</v>
      </c>
      <c r="B42" t="s">
        <v>181</v>
      </c>
      <c r="C42" t="s">
        <v>181</v>
      </c>
      <c r="D42" t="s">
        <v>181</v>
      </c>
    </row>
    <row r="43" spans="1:6">
      <c r="A43" t="s">
        <v>411</v>
      </c>
      <c r="D43" t="s">
        <v>181</v>
      </c>
      <c r="E43">
        <v>7215</v>
      </c>
      <c r="F43">
        <v>7111</v>
      </c>
    </row>
    <row r="44" spans="1:6">
      <c r="A44" t="s">
        <v>412</v>
      </c>
      <c r="B44" t="s">
        <v>413</v>
      </c>
      <c r="C44" t="s">
        <v>192</v>
      </c>
      <c r="D44" t="s">
        <v>181</v>
      </c>
      <c r="E44">
        <v>-2643</v>
      </c>
    </row>
    <row r="45" spans="1:6">
      <c r="A45" t="s">
        <v>414</v>
      </c>
      <c r="B45" t="s">
        <v>182</v>
      </c>
      <c r="C45" t="s">
        <v>182</v>
      </c>
      <c r="D45" t="s">
        <v>181</v>
      </c>
      <c r="E45">
        <v>233</v>
      </c>
      <c r="F45">
        <v>454694</v>
      </c>
    </row>
    <row r="46" spans="1:6">
      <c r="A46" t="s">
        <v>415</v>
      </c>
      <c r="B46" t="s">
        <v>182</v>
      </c>
      <c r="C46" t="s">
        <v>182</v>
      </c>
      <c r="D46" t="s">
        <v>181</v>
      </c>
      <c r="E46">
        <v>1786451</v>
      </c>
      <c r="F46">
        <v>1378824</v>
      </c>
    </row>
    <row r="47" spans="1:6">
      <c r="A47" t="s">
        <v>416</v>
      </c>
      <c r="B47" t="s">
        <v>185</v>
      </c>
      <c r="C47" t="s">
        <v>185</v>
      </c>
      <c r="D47" t="s">
        <v>181</v>
      </c>
      <c r="F47">
        <v>5323</v>
      </c>
    </row>
    <row r="48" spans="1:6">
      <c r="A48" t="s">
        <v>417</v>
      </c>
      <c r="B48" t="s">
        <v>187</v>
      </c>
      <c r="C48" t="s">
        <v>187</v>
      </c>
      <c r="D48" t="s">
        <v>181</v>
      </c>
      <c r="E48">
        <v>-267744</v>
      </c>
      <c r="F48">
        <v>-351903</v>
      </c>
    </row>
    <row r="49" spans="1:6">
      <c r="A49" t="s">
        <v>418</v>
      </c>
      <c r="B49" t="s">
        <v>195</v>
      </c>
      <c r="C49" t="s">
        <v>195</v>
      </c>
      <c r="D49" t="s">
        <v>181</v>
      </c>
      <c r="E49">
        <v>1523512</v>
      </c>
      <c r="F49">
        <v>1494049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/>
  </sheetViews>
  <sheetFormatPr defaultRowHeight="12.75"/>
  <cols>
    <col min="1" max="4" width="25.7109375" customWidth="1"/>
  </cols>
  <sheetData>
    <row r="1" spans="1:7">
      <c r="A1" t="s">
        <v>419</v>
      </c>
    </row>
    <row r="2" spans="1:7">
      <c r="A2" t="s">
        <v>420</v>
      </c>
    </row>
    <row r="3" spans="1:7">
      <c r="A3" t="s">
        <v>421</v>
      </c>
    </row>
    <row r="4" spans="1:7">
      <c r="E4">
        <v>2018</v>
      </c>
      <c r="F4">
        <v>2017</v>
      </c>
      <c r="G4">
        <v>2016</v>
      </c>
    </row>
    <row r="5" spans="1:7">
      <c r="A5" t="s">
        <v>422</v>
      </c>
      <c r="B5" t="s">
        <v>423</v>
      </c>
      <c r="C5" t="s">
        <v>26</v>
      </c>
      <c r="D5" t="s">
        <v>423</v>
      </c>
    </row>
    <row r="6" spans="1:7">
      <c r="A6" t="s">
        <v>424</v>
      </c>
      <c r="D6" t="s">
        <v>423</v>
      </c>
      <c r="E6">
        <v>331469</v>
      </c>
      <c r="F6">
        <v>233007</v>
      </c>
      <c r="G6">
        <v>91407</v>
      </c>
    </row>
    <row r="7" spans="1:7">
      <c r="A7" t="s">
        <v>425</v>
      </c>
      <c r="D7" t="s">
        <v>423</v>
      </c>
      <c r="E7">
        <v>322804</v>
      </c>
      <c r="F7">
        <v>225769</v>
      </c>
      <c r="G7">
        <v>159108</v>
      </c>
    </row>
    <row r="8" spans="1:7">
      <c r="A8" t="s">
        <v>426</v>
      </c>
      <c r="D8" t="s">
        <v>423</v>
      </c>
      <c r="G8">
        <v>2399</v>
      </c>
    </row>
    <row r="9" spans="1:7">
      <c r="A9" t="s">
        <v>427</v>
      </c>
      <c r="B9" t="s">
        <v>428</v>
      </c>
      <c r="C9" t="s">
        <v>33</v>
      </c>
      <c r="D9" t="s">
        <v>423</v>
      </c>
      <c r="E9">
        <v>1797</v>
      </c>
      <c r="F9">
        <v>1247</v>
      </c>
      <c r="G9">
        <v>3949</v>
      </c>
    </row>
    <row r="10" spans="1:7">
      <c r="A10" t="s">
        <v>429</v>
      </c>
      <c r="B10" t="s">
        <v>423</v>
      </c>
      <c r="C10" t="s">
        <v>26</v>
      </c>
      <c r="D10" t="s">
        <v>423</v>
      </c>
      <c r="E10">
        <v>656070</v>
      </c>
      <c r="F10">
        <v>460023</v>
      </c>
      <c r="G10">
        <v>256863</v>
      </c>
    </row>
    <row r="11" spans="1:7">
      <c r="A11" t="s">
        <v>430</v>
      </c>
      <c r="B11" t="s">
        <v>431</v>
      </c>
      <c r="C11" t="s">
        <v>47</v>
      </c>
      <c r="D11" t="s">
        <v>423</v>
      </c>
      <c r="E11">
        <v>260</v>
      </c>
      <c r="F11">
        <v>-312</v>
      </c>
      <c r="G11">
        <v>300</v>
      </c>
    </row>
    <row r="12" spans="1:7">
      <c r="A12" t="s">
        <v>432</v>
      </c>
      <c r="B12" t="s">
        <v>428</v>
      </c>
      <c r="C12" t="s">
        <v>33</v>
      </c>
      <c r="D12" t="s">
        <v>423</v>
      </c>
      <c r="E12">
        <v>2991</v>
      </c>
      <c r="F12">
        <v>3881</v>
      </c>
      <c r="G12">
        <v>945</v>
      </c>
    </row>
    <row r="13" spans="1:7">
      <c r="A13" t="s">
        <v>433</v>
      </c>
      <c r="B13" t="s">
        <v>58</v>
      </c>
      <c r="C13" t="s">
        <v>58</v>
      </c>
      <c r="D13" t="s">
        <v>423</v>
      </c>
    </row>
    <row r="14" spans="1:7">
      <c r="A14" t="s">
        <v>434</v>
      </c>
      <c r="D14" t="s">
        <v>423</v>
      </c>
      <c r="E14">
        <v>162037</v>
      </c>
      <c r="F14">
        <v>118929</v>
      </c>
      <c r="G14">
        <v>89886</v>
      </c>
    </row>
    <row r="15" spans="1:7">
      <c r="A15" t="s">
        <v>435</v>
      </c>
      <c r="B15" t="s">
        <v>38</v>
      </c>
      <c r="C15" t="s">
        <v>38</v>
      </c>
      <c r="D15" t="s">
        <v>423</v>
      </c>
      <c r="E15">
        <v>-151626</v>
      </c>
      <c r="F15">
        <v>-132198</v>
      </c>
      <c r="G15">
        <v>105843</v>
      </c>
    </row>
    <row r="16" spans="1:7">
      <c r="A16" t="s">
        <v>436</v>
      </c>
      <c r="D16" t="s">
        <v>423</v>
      </c>
      <c r="E16">
        <v>92712</v>
      </c>
      <c r="F16">
        <v>70673</v>
      </c>
      <c r="G16">
        <v>53691</v>
      </c>
    </row>
    <row r="17" spans="1:7">
      <c r="A17" t="s">
        <v>437</v>
      </c>
      <c r="B17" t="s">
        <v>36</v>
      </c>
      <c r="C17" t="s">
        <v>36</v>
      </c>
      <c r="D17" t="s">
        <v>423</v>
      </c>
      <c r="E17">
        <v>14705</v>
      </c>
      <c r="F17">
        <v>12558</v>
      </c>
      <c r="G17">
        <v>12728</v>
      </c>
    </row>
    <row r="18" spans="1:7">
      <c r="A18" t="s">
        <v>438</v>
      </c>
      <c r="D18" t="s">
        <v>423</v>
      </c>
      <c r="G18">
        <v>1800</v>
      </c>
    </row>
    <row r="19" spans="1:7">
      <c r="A19" t="s">
        <v>439</v>
      </c>
      <c r="B19" t="s">
        <v>44</v>
      </c>
      <c r="C19" t="s">
        <v>44</v>
      </c>
      <c r="D19" t="s">
        <v>423</v>
      </c>
      <c r="E19">
        <v>1080</v>
      </c>
      <c r="F19">
        <v>1066</v>
      </c>
      <c r="G19">
        <v>985</v>
      </c>
    </row>
    <row r="20" spans="1:7">
      <c r="A20" t="s">
        <v>42</v>
      </c>
      <c r="B20" t="s">
        <v>42</v>
      </c>
      <c r="C20" t="s">
        <v>42</v>
      </c>
      <c r="D20" t="s">
        <v>423</v>
      </c>
      <c r="E20">
        <v>92148</v>
      </c>
      <c r="F20">
        <v>78093</v>
      </c>
      <c r="G20">
        <v>63433</v>
      </c>
    </row>
    <row r="21" spans="1:7">
      <c r="A21" t="s">
        <v>440</v>
      </c>
      <c r="B21" t="s">
        <v>45</v>
      </c>
      <c r="C21" t="s">
        <v>45</v>
      </c>
      <c r="D21" t="s">
        <v>423</v>
      </c>
      <c r="E21">
        <v>514308</v>
      </c>
      <c r="F21">
        <v>413517</v>
      </c>
      <c r="G21">
        <v>328366</v>
      </c>
    </row>
    <row r="22" spans="1:7">
      <c r="A22" t="s">
        <v>441</v>
      </c>
      <c r="B22" t="s">
        <v>442</v>
      </c>
      <c r="C22" t="s">
        <v>46</v>
      </c>
      <c r="D22" t="s">
        <v>423</v>
      </c>
      <c r="E22">
        <v>145013</v>
      </c>
      <c r="F22">
        <v>50075</v>
      </c>
      <c r="G22">
        <v>-70258</v>
      </c>
    </row>
    <row r="23" spans="1:7">
      <c r="A23" t="s">
        <v>443</v>
      </c>
      <c r="B23" t="s">
        <v>56</v>
      </c>
      <c r="C23" t="s">
        <v>56</v>
      </c>
      <c r="D23" t="s">
        <v>423</v>
      </c>
    </row>
    <row r="24" spans="1:7">
      <c r="A24" t="s">
        <v>444</v>
      </c>
      <c r="B24" t="s">
        <v>54</v>
      </c>
      <c r="C24" t="s">
        <v>54</v>
      </c>
      <c r="D24" t="s">
        <v>423</v>
      </c>
      <c r="E24">
        <v>7576</v>
      </c>
      <c r="F24">
        <v>2207</v>
      </c>
      <c r="G24">
        <v>1666</v>
      </c>
    </row>
    <row r="25" spans="1:7">
      <c r="A25" t="s">
        <v>445</v>
      </c>
      <c r="B25" t="s">
        <v>51</v>
      </c>
      <c r="C25" t="s">
        <v>51</v>
      </c>
      <c r="D25" t="s">
        <v>423</v>
      </c>
      <c r="E25">
        <v>-75108</v>
      </c>
      <c r="F25">
        <v>-59840</v>
      </c>
      <c r="G25">
        <v>-45511</v>
      </c>
    </row>
    <row r="26" spans="1:7">
      <c r="A26" t="s">
        <v>446</v>
      </c>
      <c r="B26" t="s">
        <v>447</v>
      </c>
      <c r="C26" t="s">
        <v>67</v>
      </c>
      <c r="D26" t="s">
        <v>423</v>
      </c>
      <c r="E26">
        <v>512</v>
      </c>
      <c r="F26">
        <v>4620</v>
      </c>
      <c r="G26">
        <v>-2523</v>
      </c>
    </row>
    <row r="27" spans="1:7">
      <c r="A27" t="s">
        <v>448</v>
      </c>
      <c r="D27" t="s">
        <v>423</v>
      </c>
      <c r="G27">
        <v>-10050</v>
      </c>
    </row>
    <row r="28" spans="1:7">
      <c r="A28" t="s">
        <v>449</v>
      </c>
      <c r="D28" t="s">
        <v>423</v>
      </c>
      <c r="E28">
        <v>11165</v>
      </c>
      <c r="F28">
        <v>145</v>
      </c>
      <c r="G28">
        <v>-675</v>
      </c>
    </row>
    <row r="29" spans="1:7">
      <c r="A29" t="s">
        <v>450</v>
      </c>
      <c r="B29" t="s">
        <v>72</v>
      </c>
      <c r="C29" t="s">
        <v>72</v>
      </c>
      <c r="D29" t="s">
        <v>423</v>
      </c>
      <c r="E29">
        <v>-4043</v>
      </c>
    </row>
    <row r="30" spans="1:7">
      <c r="A30" t="s">
        <v>451</v>
      </c>
      <c r="D30" t="s">
        <v>423</v>
      </c>
      <c r="E30">
        <v>-348</v>
      </c>
      <c r="F30">
        <v>501</v>
      </c>
      <c r="G30">
        <v>-515</v>
      </c>
    </row>
    <row r="31" spans="1:7">
      <c r="A31" t="s">
        <v>452</v>
      </c>
      <c r="B31" t="s">
        <v>428</v>
      </c>
      <c r="C31" t="s">
        <v>33</v>
      </c>
      <c r="D31" t="s">
        <v>423</v>
      </c>
      <c r="E31">
        <v>-60246</v>
      </c>
      <c r="F31">
        <v>-52367</v>
      </c>
      <c r="G31">
        <v>-57608</v>
      </c>
    </row>
    <row r="32" spans="1:7">
      <c r="A32" t="s">
        <v>453</v>
      </c>
      <c r="B32" t="s">
        <v>454</v>
      </c>
      <c r="C32" t="s">
        <v>61</v>
      </c>
      <c r="D32" t="s">
        <v>423</v>
      </c>
      <c r="E32">
        <v>84767</v>
      </c>
      <c r="F32">
        <v>-2292</v>
      </c>
      <c r="G32">
        <v>-127866</v>
      </c>
    </row>
    <row r="33" spans="1:7">
      <c r="A33" t="s">
        <v>455</v>
      </c>
      <c r="B33" t="s">
        <v>62</v>
      </c>
      <c r="C33" t="s">
        <v>62</v>
      </c>
      <c r="D33" t="s">
        <v>423</v>
      </c>
      <c r="E33">
        <v>232</v>
      </c>
      <c r="F33">
        <v>56</v>
      </c>
      <c r="G33">
        <v>-155</v>
      </c>
    </row>
    <row r="34" spans="1:7">
      <c r="A34" t="s">
        <v>456</v>
      </c>
      <c r="D34" t="s">
        <v>423</v>
      </c>
      <c r="E34">
        <v>84535</v>
      </c>
      <c r="F34">
        <v>-2348</v>
      </c>
      <c r="G34">
        <v>-127711</v>
      </c>
    </row>
    <row r="35" spans="1:7">
      <c r="A35" t="s">
        <v>457</v>
      </c>
      <c r="D35" t="s">
        <v>423</v>
      </c>
    </row>
    <row r="36" spans="1:7">
      <c r="A36" t="s">
        <v>419</v>
      </c>
      <c r="D36" t="s">
        <v>423</v>
      </c>
    </row>
    <row r="37" spans="1:7">
      <c r="A37" t="s">
        <v>458</v>
      </c>
      <c r="D37" t="s">
        <v>423</v>
      </c>
    </row>
    <row r="38" spans="1:7">
      <c r="A38" t="s">
        <v>421</v>
      </c>
      <c r="D38" t="s">
        <v>423</v>
      </c>
    </row>
    <row r="39" spans="1:7">
      <c r="D39" t="s">
        <v>423</v>
      </c>
      <c r="E39">
        <v>2018</v>
      </c>
      <c r="F39">
        <v>2017</v>
      </c>
      <c r="G39">
        <v>2016</v>
      </c>
    </row>
    <row r="40" spans="1:7">
      <c r="A40" t="s">
        <v>459</v>
      </c>
      <c r="D40" t="s">
        <v>423</v>
      </c>
    </row>
    <row r="41" spans="1:7">
      <c r="A41" t="s">
        <v>456</v>
      </c>
      <c r="B41" t="s">
        <v>70</v>
      </c>
      <c r="C41" t="s">
        <v>70</v>
      </c>
      <c r="D41" t="s">
        <v>423</v>
      </c>
      <c r="E41">
        <v>84535</v>
      </c>
      <c r="F41">
        <v>-2348</v>
      </c>
      <c r="G41">
        <v>-127711</v>
      </c>
    </row>
    <row r="42" spans="1:7">
      <c r="A42" t="s">
        <v>460</v>
      </c>
      <c r="D42" t="s">
        <v>423</v>
      </c>
    </row>
    <row r="43" spans="1:7">
      <c r="A43" t="s">
        <v>461</v>
      </c>
      <c r="B43" t="s">
        <v>48</v>
      </c>
      <c r="C43" t="s">
        <v>48</v>
      </c>
      <c r="D43" t="s">
        <v>423</v>
      </c>
      <c r="F43">
        <v>3036</v>
      </c>
      <c r="G43">
        <v>-7763</v>
      </c>
    </row>
    <row r="44" spans="1:7">
      <c r="A44" t="s">
        <v>462</v>
      </c>
      <c r="B44" t="s">
        <v>73</v>
      </c>
      <c r="C44" t="s">
        <v>73</v>
      </c>
      <c r="D44" t="s">
        <v>423</v>
      </c>
      <c r="G44">
        <v>10050</v>
      </c>
    </row>
    <row r="45" spans="1:7">
      <c r="A45" t="s">
        <v>463</v>
      </c>
      <c r="B45" t="s">
        <v>464</v>
      </c>
      <c r="C45" t="s">
        <v>464</v>
      </c>
      <c r="D45" t="s">
        <v>423</v>
      </c>
      <c r="F45">
        <v>3036</v>
      </c>
      <c r="G45">
        <v>2287</v>
      </c>
    </row>
    <row r="46" spans="1:7">
      <c r="A46" t="s">
        <v>459</v>
      </c>
      <c r="B46" t="s">
        <v>465</v>
      </c>
      <c r="C46" t="s">
        <v>464</v>
      </c>
      <c r="D46" t="s">
        <v>423</v>
      </c>
      <c r="E46">
        <v>84535</v>
      </c>
      <c r="F46">
        <v>688</v>
      </c>
      <c r="G46">
        <v>-125424</v>
      </c>
    </row>
    <row r="47" spans="1:7">
      <c r="D47" t="s">
        <v>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2.75"/>
  <cols>
    <col min="1" max="4" width="25.7109375" customWidth="1"/>
  </cols>
  <sheetData>
    <row r="1" spans="1:7">
      <c r="A1" t="s">
        <v>419</v>
      </c>
    </row>
    <row r="2" spans="1:7">
      <c r="A2" t="s">
        <v>466</v>
      </c>
    </row>
    <row r="3" spans="1:7">
      <c r="A3" t="s">
        <v>374</v>
      </c>
    </row>
    <row r="4" spans="1:7">
      <c r="E4">
        <v>2018</v>
      </c>
      <c r="F4">
        <v>2017</v>
      </c>
      <c r="G4">
        <v>2016</v>
      </c>
    </row>
    <row r="5" spans="1:7">
      <c r="A5" t="s">
        <v>456</v>
      </c>
      <c r="B5" t="s">
        <v>232</v>
      </c>
      <c r="C5" t="s">
        <v>232</v>
      </c>
      <c r="D5" t="s">
        <v>467</v>
      </c>
      <c r="E5">
        <v>84535</v>
      </c>
      <c r="F5">
        <v>-2348</v>
      </c>
      <c r="G5">
        <v>-127711</v>
      </c>
    </row>
    <row r="6" spans="1:7">
      <c r="A6" t="s">
        <v>468</v>
      </c>
      <c r="D6" t="s">
        <v>467</v>
      </c>
    </row>
    <row r="7" spans="1:7">
      <c r="A7" t="s">
        <v>469</v>
      </c>
      <c r="B7" t="s">
        <v>231</v>
      </c>
      <c r="C7" t="s">
        <v>231</v>
      </c>
      <c r="D7" t="s">
        <v>467</v>
      </c>
    </row>
    <row r="8" spans="1:7">
      <c r="A8" t="s">
        <v>42</v>
      </c>
      <c r="B8" t="s">
        <v>236</v>
      </c>
      <c r="C8" t="s">
        <v>236</v>
      </c>
      <c r="D8" t="s">
        <v>467</v>
      </c>
      <c r="E8">
        <v>92148</v>
      </c>
      <c r="F8">
        <v>78093</v>
      </c>
      <c r="G8">
        <v>63433</v>
      </c>
    </row>
    <row r="9" spans="1:7">
      <c r="A9" t="s">
        <v>470</v>
      </c>
      <c r="B9" t="s">
        <v>240</v>
      </c>
      <c r="C9" t="s">
        <v>240</v>
      </c>
      <c r="D9" t="s">
        <v>467</v>
      </c>
      <c r="E9">
        <v>1501</v>
      </c>
      <c r="F9">
        <v>1415</v>
      </c>
      <c r="G9">
        <v>1345</v>
      </c>
    </row>
    <row r="10" spans="1:7">
      <c r="A10" t="s">
        <v>471</v>
      </c>
      <c r="B10" t="s">
        <v>245</v>
      </c>
      <c r="C10" t="s">
        <v>245</v>
      </c>
      <c r="D10" t="s">
        <v>467</v>
      </c>
      <c r="E10">
        <v>-260</v>
      </c>
      <c r="F10">
        <v>312</v>
      </c>
      <c r="G10">
        <v>-300</v>
      </c>
    </row>
    <row r="11" spans="1:7">
      <c r="A11" t="s">
        <v>472</v>
      </c>
      <c r="B11" t="s">
        <v>291</v>
      </c>
      <c r="C11" t="s">
        <v>291</v>
      </c>
      <c r="D11" t="s">
        <v>473</v>
      </c>
      <c r="G11">
        <v>203</v>
      </c>
    </row>
    <row r="12" spans="1:7">
      <c r="A12" t="s">
        <v>474</v>
      </c>
      <c r="D12" t="s">
        <v>467</v>
      </c>
      <c r="E12">
        <v>1080</v>
      </c>
      <c r="F12">
        <v>1066</v>
      </c>
      <c r="G12">
        <v>985</v>
      </c>
    </row>
    <row r="13" spans="1:7">
      <c r="A13" t="s">
        <v>475</v>
      </c>
      <c r="D13" t="s">
        <v>467</v>
      </c>
      <c r="E13">
        <v>537</v>
      </c>
      <c r="F13">
        <v>576</v>
      </c>
      <c r="G13">
        <v>86</v>
      </c>
    </row>
    <row r="14" spans="1:7">
      <c r="A14" t="s">
        <v>476</v>
      </c>
      <c r="D14" t="s">
        <v>467</v>
      </c>
      <c r="E14">
        <v>-512</v>
      </c>
      <c r="F14">
        <v>-4620</v>
      </c>
      <c r="G14">
        <v>381</v>
      </c>
    </row>
    <row r="15" spans="1:7">
      <c r="A15" t="s">
        <v>477</v>
      </c>
      <c r="B15" t="s">
        <v>292</v>
      </c>
      <c r="C15" t="s">
        <v>292</v>
      </c>
      <c r="D15" t="s">
        <v>473</v>
      </c>
      <c r="E15">
        <v>1096</v>
      </c>
      <c r="F15">
        <v>256</v>
      </c>
      <c r="G15">
        <v>256</v>
      </c>
    </row>
    <row r="16" spans="1:7">
      <c r="A16" t="s">
        <v>478</v>
      </c>
      <c r="D16" t="s">
        <v>467</v>
      </c>
      <c r="G16">
        <v>2142</v>
      </c>
    </row>
    <row r="17" spans="1:7">
      <c r="A17" t="s">
        <v>479</v>
      </c>
      <c r="D17" t="s">
        <v>467</v>
      </c>
      <c r="G17">
        <v>-24</v>
      </c>
    </row>
    <row r="18" spans="1:7">
      <c r="A18" t="s">
        <v>480</v>
      </c>
      <c r="D18" t="s">
        <v>467</v>
      </c>
      <c r="E18">
        <v>18733</v>
      </c>
      <c r="F18">
        <v>19333</v>
      </c>
      <c r="G18">
        <v>27277</v>
      </c>
    </row>
    <row r="19" spans="1:7">
      <c r="A19" t="s">
        <v>481</v>
      </c>
      <c r="D19" t="s">
        <v>467</v>
      </c>
      <c r="E19">
        <v>-672</v>
      </c>
      <c r="F19">
        <v>-672</v>
      </c>
      <c r="G19">
        <v>-674</v>
      </c>
    </row>
    <row r="20" spans="1:7">
      <c r="A20" t="s">
        <v>482</v>
      </c>
      <c r="B20" t="s">
        <v>236</v>
      </c>
      <c r="C20" t="s">
        <v>236</v>
      </c>
      <c r="D20" t="s">
        <v>467</v>
      </c>
      <c r="E20">
        <v>10019</v>
      </c>
      <c r="F20">
        <v>10360</v>
      </c>
      <c r="G20">
        <v>9434</v>
      </c>
    </row>
    <row r="21" spans="1:7">
      <c r="A21" t="s">
        <v>483</v>
      </c>
      <c r="D21" t="s">
        <v>467</v>
      </c>
      <c r="E21">
        <v>-6700</v>
      </c>
      <c r="F21">
        <v>-1851</v>
      </c>
      <c r="G21">
        <v>-3363</v>
      </c>
    </row>
    <row r="22" spans="1:7">
      <c r="A22" t="s">
        <v>484</v>
      </c>
      <c r="D22" t="s">
        <v>467</v>
      </c>
      <c r="E22">
        <v>4043</v>
      </c>
    </row>
    <row r="23" spans="1:7">
      <c r="A23" t="s">
        <v>485</v>
      </c>
      <c r="D23" t="s">
        <v>467</v>
      </c>
      <c r="E23">
        <v>299</v>
      </c>
      <c r="F23">
        <v>29</v>
      </c>
      <c r="G23">
        <v>-2370</v>
      </c>
    </row>
    <row r="24" spans="1:7">
      <c r="A24" t="s">
        <v>438</v>
      </c>
      <c r="D24" t="s">
        <v>467</v>
      </c>
      <c r="G24">
        <v>1800</v>
      </c>
    </row>
    <row r="25" spans="1:7">
      <c r="A25" t="s">
        <v>486</v>
      </c>
      <c r="D25" t="s">
        <v>467</v>
      </c>
      <c r="G25">
        <v>10050</v>
      </c>
    </row>
    <row r="26" spans="1:7">
      <c r="A26" t="s">
        <v>487</v>
      </c>
      <c r="B26" t="s">
        <v>251</v>
      </c>
      <c r="C26" t="s">
        <v>251</v>
      </c>
      <c r="D26" t="s">
        <v>467</v>
      </c>
      <c r="E26">
        <v>958</v>
      </c>
      <c r="F26">
        <v>-1020</v>
      </c>
      <c r="G26">
        <v>199</v>
      </c>
    </row>
    <row r="27" spans="1:7">
      <c r="A27" t="s">
        <v>488</v>
      </c>
      <c r="B27" t="s">
        <v>251</v>
      </c>
      <c r="C27" t="s">
        <v>251</v>
      </c>
      <c r="D27" t="s">
        <v>467</v>
      </c>
    </row>
    <row r="28" spans="1:7">
      <c r="A28" t="s">
        <v>489</v>
      </c>
      <c r="B28" t="s">
        <v>265</v>
      </c>
      <c r="C28" t="s">
        <v>265</v>
      </c>
      <c r="D28" t="s">
        <v>467</v>
      </c>
      <c r="E28">
        <v>-4760</v>
      </c>
      <c r="F28">
        <v>-8608</v>
      </c>
      <c r="G28">
        <v>-5323</v>
      </c>
    </row>
    <row r="29" spans="1:7">
      <c r="A29" t="s">
        <v>490</v>
      </c>
      <c r="D29" t="s">
        <v>467</v>
      </c>
      <c r="E29">
        <v>-4730</v>
      </c>
      <c r="F29">
        <v>1281</v>
      </c>
      <c r="G29">
        <v>1883</v>
      </c>
    </row>
    <row r="30" spans="1:7">
      <c r="A30" t="s">
        <v>354</v>
      </c>
      <c r="B30" t="s">
        <v>262</v>
      </c>
      <c r="C30" t="s">
        <v>262</v>
      </c>
      <c r="D30" t="s">
        <v>467</v>
      </c>
      <c r="E30">
        <v>-2553</v>
      </c>
      <c r="F30">
        <v>-14034</v>
      </c>
      <c r="G30">
        <v>5255</v>
      </c>
    </row>
    <row r="31" spans="1:7">
      <c r="A31" t="s">
        <v>384</v>
      </c>
      <c r="B31" t="s">
        <v>261</v>
      </c>
      <c r="C31" t="s">
        <v>261</v>
      </c>
      <c r="D31" t="s">
        <v>467</v>
      </c>
      <c r="E31">
        <v>-8012</v>
      </c>
      <c r="F31">
        <v>-2188</v>
      </c>
      <c r="G31">
        <v>-2797</v>
      </c>
    </row>
    <row r="32" spans="1:7">
      <c r="A32" t="s">
        <v>385</v>
      </c>
      <c r="D32" t="s">
        <v>467</v>
      </c>
      <c r="E32">
        <v>6254</v>
      </c>
      <c r="F32">
        <v>-5064</v>
      </c>
      <c r="G32">
        <v>-2308</v>
      </c>
    </row>
    <row r="33" spans="1:7">
      <c r="A33" t="s">
        <v>348</v>
      </c>
      <c r="D33" t="s">
        <v>467</v>
      </c>
      <c r="E33">
        <v>2226</v>
      </c>
      <c r="F33">
        <v>-2063</v>
      </c>
      <c r="G33">
        <v>-837</v>
      </c>
    </row>
    <row r="34" spans="1:7">
      <c r="A34" t="s">
        <v>392</v>
      </c>
      <c r="B34" t="s">
        <v>266</v>
      </c>
      <c r="C34" t="s">
        <v>266</v>
      </c>
      <c r="D34" t="s">
        <v>467</v>
      </c>
      <c r="E34">
        <v>-3040</v>
      </c>
      <c r="F34">
        <v>-3634</v>
      </c>
      <c r="G34">
        <v>-5365</v>
      </c>
    </row>
    <row r="35" spans="1:7">
      <c r="A35" t="s">
        <v>400</v>
      </c>
      <c r="B35" t="s">
        <v>275</v>
      </c>
      <c r="C35" t="s">
        <v>275</v>
      </c>
      <c r="D35" t="s">
        <v>467</v>
      </c>
      <c r="E35">
        <v>2352</v>
      </c>
      <c r="F35">
        <v>2519</v>
      </c>
      <c r="G35">
        <v>348</v>
      </c>
    </row>
    <row r="36" spans="1:7">
      <c r="A36" t="s">
        <v>364</v>
      </c>
      <c r="B36" t="s">
        <v>277</v>
      </c>
      <c r="C36" t="s">
        <v>277</v>
      </c>
      <c r="D36" t="s">
        <v>467</v>
      </c>
      <c r="E36">
        <v>2289</v>
      </c>
      <c r="F36">
        <v>6543</v>
      </c>
      <c r="G36">
        <v>-11</v>
      </c>
    </row>
    <row r="37" spans="1:7">
      <c r="A37" t="s">
        <v>402</v>
      </c>
      <c r="B37" t="s">
        <v>277</v>
      </c>
      <c r="C37" t="s">
        <v>277</v>
      </c>
      <c r="D37" t="s">
        <v>467</v>
      </c>
      <c r="E37">
        <v>-10435</v>
      </c>
      <c r="F37">
        <v>17336</v>
      </c>
      <c r="G37">
        <v>2715</v>
      </c>
    </row>
    <row r="38" spans="1:7">
      <c r="A38" t="s">
        <v>408</v>
      </c>
      <c r="B38" t="s">
        <v>277</v>
      </c>
      <c r="C38" t="s">
        <v>277</v>
      </c>
      <c r="D38" t="s">
        <v>467</v>
      </c>
      <c r="E38">
        <v>150</v>
      </c>
      <c r="F38">
        <v>778</v>
      </c>
      <c r="G38">
        <v>494</v>
      </c>
    </row>
    <row r="39" spans="1:7">
      <c r="A39" t="s">
        <v>491</v>
      </c>
      <c r="B39" t="s">
        <v>285</v>
      </c>
      <c r="C39" t="s">
        <v>285</v>
      </c>
      <c r="D39" t="s">
        <v>467</v>
      </c>
      <c r="E39">
        <v>186546</v>
      </c>
      <c r="F39">
        <v>93795</v>
      </c>
      <c r="G39">
        <v>-22797</v>
      </c>
    </row>
    <row r="40" spans="1:7">
      <c r="A40" t="s">
        <v>492</v>
      </c>
      <c r="B40" t="s">
        <v>286</v>
      </c>
      <c r="C40" t="s">
        <v>286</v>
      </c>
      <c r="D40" t="s">
        <v>473</v>
      </c>
    </row>
    <row r="41" spans="1:7">
      <c r="A41" t="s">
        <v>493</v>
      </c>
      <c r="D41" t="s">
        <v>473</v>
      </c>
      <c r="E41">
        <v>45</v>
      </c>
      <c r="F41">
        <v>7300</v>
      </c>
    </row>
    <row r="42" spans="1:7">
      <c r="A42" t="s">
        <v>494</v>
      </c>
      <c r="B42" t="s">
        <v>292</v>
      </c>
      <c r="C42" t="s">
        <v>292</v>
      </c>
      <c r="D42" t="s">
        <v>473</v>
      </c>
      <c r="E42">
        <v>101</v>
      </c>
      <c r="F42">
        <v>1606</v>
      </c>
    </row>
    <row r="43" spans="1:7">
      <c r="A43" t="s">
        <v>495</v>
      </c>
      <c r="D43" t="s">
        <v>473</v>
      </c>
      <c r="E43">
        <v>1875</v>
      </c>
    </row>
    <row r="44" spans="1:7">
      <c r="A44" t="s">
        <v>496</v>
      </c>
      <c r="B44" t="s">
        <v>240</v>
      </c>
      <c r="C44" t="s">
        <v>240</v>
      </c>
      <c r="D44" t="s">
        <v>467</v>
      </c>
      <c r="F44">
        <v>-1000</v>
      </c>
      <c r="G44">
        <v>-754</v>
      </c>
    </row>
    <row r="45" spans="1:7">
      <c r="A45" t="s">
        <v>497</v>
      </c>
      <c r="B45" t="s">
        <v>287</v>
      </c>
      <c r="C45" t="s">
        <v>287</v>
      </c>
      <c r="D45" t="s">
        <v>473</v>
      </c>
      <c r="E45">
        <v>-10381</v>
      </c>
      <c r="F45">
        <v>-7418</v>
      </c>
      <c r="G45">
        <v>-194</v>
      </c>
    </row>
    <row r="46" spans="1:7">
      <c r="A46" t="s">
        <v>498</v>
      </c>
      <c r="B46" t="s">
        <v>298</v>
      </c>
      <c r="C46" t="s">
        <v>298</v>
      </c>
      <c r="D46" t="s">
        <v>473</v>
      </c>
      <c r="E46">
        <v>14357</v>
      </c>
      <c r="F46">
        <v>134190</v>
      </c>
      <c r="G46">
        <v>97837</v>
      </c>
    </row>
    <row r="47" spans="1:7">
      <c r="A47" t="s">
        <v>499</v>
      </c>
      <c r="B47" t="s">
        <v>291</v>
      </c>
      <c r="C47" t="s">
        <v>291</v>
      </c>
      <c r="D47" t="s">
        <v>473</v>
      </c>
      <c r="E47">
        <v>663</v>
      </c>
      <c r="G47">
        <v>125</v>
      </c>
    </row>
    <row r="48" spans="1:7">
      <c r="A48" t="s">
        <v>500</v>
      </c>
      <c r="B48" t="s">
        <v>296</v>
      </c>
      <c r="C48" t="s">
        <v>296</v>
      </c>
      <c r="D48" t="s">
        <v>473</v>
      </c>
      <c r="E48">
        <v>-141195</v>
      </c>
      <c r="F48">
        <v>-17452</v>
      </c>
      <c r="G48">
        <v>-170327</v>
      </c>
    </row>
    <row r="49" spans="1:7">
      <c r="A49" t="s">
        <v>501</v>
      </c>
      <c r="B49" t="s">
        <v>297</v>
      </c>
      <c r="C49" t="s">
        <v>297</v>
      </c>
      <c r="D49" t="s">
        <v>502</v>
      </c>
    </row>
    <row r="50" spans="1:7">
      <c r="A50" t="s">
        <v>503</v>
      </c>
      <c r="B50" t="s">
        <v>299</v>
      </c>
      <c r="C50" t="s">
        <v>299</v>
      </c>
      <c r="D50" t="s">
        <v>502</v>
      </c>
      <c r="E50">
        <v>270000</v>
      </c>
      <c r="F50">
        <v>75000</v>
      </c>
      <c r="G50">
        <v>142200</v>
      </c>
    </row>
    <row r="51" spans="1:7">
      <c r="A51" t="s">
        <v>504</v>
      </c>
      <c r="B51" t="s">
        <v>302</v>
      </c>
      <c r="C51" t="s">
        <v>302</v>
      </c>
      <c r="D51" t="s">
        <v>502</v>
      </c>
      <c r="E51">
        <v>-241789</v>
      </c>
      <c r="F51">
        <v>-163770</v>
      </c>
      <c r="G51">
        <v>-22219</v>
      </c>
    </row>
    <row r="52" spans="1:7">
      <c r="A52" t="s">
        <v>505</v>
      </c>
      <c r="B52" t="s">
        <v>506</v>
      </c>
      <c r="C52" t="s">
        <v>506</v>
      </c>
      <c r="D52" t="s">
        <v>502</v>
      </c>
      <c r="E52">
        <v>-5239</v>
      </c>
      <c r="F52">
        <v>-4858</v>
      </c>
      <c r="G52">
        <v>-15749</v>
      </c>
    </row>
    <row r="53" spans="1:7">
      <c r="A53" t="s">
        <v>507</v>
      </c>
      <c r="D53" t="s">
        <v>502</v>
      </c>
      <c r="E53">
        <v>-1200</v>
      </c>
      <c r="F53">
        <v>-308</v>
      </c>
      <c r="G53">
        <v>-898</v>
      </c>
    </row>
    <row r="54" spans="1:7">
      <c r="A54" t="s">
        <v>508</v>
      </c>
      <c r="B54" t="s">
        <v>298</v>
      </c>
      <c r="C54" t="s">
        <v>298</v>
      </c>
      <c r="D54" t="s">
        <v>502</v>
      </c>
      <c r="E54">
        <v>304</v>
      </c>
      <c r="F54">
        <v>122523</v>
      </c>
      <c r="G54">
        <v>205355</v>
      </c>
    </row>
    <row r="55" spans="1:7">
      <c r="A55" t="s">
        <v>509</v>
      </c>
      <c r="D55" t="s">
        <v>502</v>
      </c>
      <c r="E55">
        <v>-1894</v>
      </c>
    </row>
    <row r="56" spans="1:7">
      <c r="A56" t="s">
        <v>510</v>
      </c>
      <c r="D56" t="s">
        <v>502</v>
      </c>
      <c r="E56">
        <v>-64912</v>
      </c>
    </row>
    <row r="57" spans="1:7">
      <c r="A57" t="s">
        <v>511</v>
      </c>
      <c r="B57" t="s">
        <v>311</v>
      </c>
      <c r="C57" t="s">
        <v>311</v>
      </c>
      <c r="D57" t="s">
        <v>502</v>
      </c>
      <c r="E57">
        <v>-44730</v>
      </c>
      <c r="F57">
        <v>28587</v>
      </c>
      <c r="G57">
        <v>308689</v>
      </c>
    </row>
    <row r="58" spans="1:7">
      <c r="A58" t="s">
        <v>512</v>
      </c>
      <c r="B58" t="s">
        <v>314</v>
      </c>
      <c r="C58" t="s">
        <v>314</v>
      </c>
      <c r="D58" t="s">
        <v>502</v>
      </c>
      <c r="E58">
        <v>621</v>
      </c>
      <c r="F58">
        <v>104930</v>
      </c>
      <c r="G58">
        <v>115565</v>
      </c>
    </row>
    <row r="59" spans="1:7">
      <c r="A59" t="s">
        <v>513</v>
      </c>
      <c r="B59" t="s">
        <v>514</v>
      </c>
      <c r="C59" t="s">
        <v>315</v>
      </c>
      <c r="D59" t="s">
        <v>502</v>
      </c>
      <c r="E59">
        <v>371984</v>
      </c>
      <c r="F59">
        <v>267054</v>
      </c>
      <c r="G59">
        <v>151489</v>
      </c>
    </row>
    <row r="60" spans="1:7">
      <c r="A60" t="s">
        <v>515</v>
      </c>
      <c r="B60" t="s">
        <v>316</v>
      </c>
      <c r="C60" t="s">
        <v>316</v>
      </c>
      <c r="D60" t="s">
        <v>502</v>
      </c>
      <c r="E60">
        <v>372605</v>
      </c>
      <c r="F60">
        <v>371984</v>
      </c>
      <c r="G60">
        <v>267054</v>
      </c>
    </row>
    <row r="61" spans="1:7">
      <c r="A61" t="s">
        <v>516</v>
      </c>
      <c r="D61" t="s">
        <v>502</v>
      </c>
    </row>
    <row r="62" spans="1:7">
      <c r="A62" t="s">
        <v>517</v>
      </c>
      <c r="B62" t="s">
        <v>506</v>
      </c>
      <c r="C62" t="s">
        <v>506</v>
      </c>
      <c r="D62" t="s">
        <v>502</v>
      </c>
      <c r="E62">
        <v>73068</v>
      </c>
      <c r="F62">
        <v>55920</v>
      </c>
      <c r="G62">
        <v>38075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462639-1263-470F-91CB-52427F300C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C224D3-FA5F-458A-A2C7-98F39162F0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84AD8E-B8DD-4A0A-B3E4-D0D40A548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2021-11-12T05:45:09Z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