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54" i="1"/>
  <c r="G34" i="1"/>
  <c r="F34" i="1"/>
  <c r="G36" i="1"/>
  <c r="F36" i="1"/>
  <c r="G24" i="1"/>
  <c r="F24" i="1"/>
  <c r="G432" i="1" l="1"/>
  <c r="G433" i="1" s="1"/>
  <c r="F432" i="1"/>
  <c r="F433" i="1" s="1"/>
  <c r="G417" i="1"/>
  <c r="G418" i="1" s="1"/>
  <c r="F417" i="1"/>
  <c r="F418" i="1" s="1"/>
  <c r="G397" i="1"/>
  <c r="G409" i="1" s="1"/>
  <c r="G410" i="1" s="1"/>
  <c r="F397" i="1"/>
  <c r="F409" i="1" s="1"/>
  <c r="F410" i="1" s="1"/>
  <c r="N382" i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H373" i="1"/>
  <c r="L371" i="1"/>
  <c r="N370" i="1"/>
  <c r="J369" i="1"/>
  <c r="I369" i="1"/>
  <c r="H369" i="1"/>
  <c r="L368" i="1"/>
  <c r="J368" i="1"/>
  <c r="N366" i="1"/>
  <c r="M366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G10" i="1" s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G161" i="1" s="1"/>
  <c r="G8" i="1" s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L377" i="1" s="1"/>
  <c r="K11" i="1"/>
  <c r="J11" i="1"/>
  <c r="I11" i="1"/>
  <c r="I373" i="1" s="1"/>
  <c r="H11" i="1"/>
  <c r="O10" i="1"/>
  <c r="N10" i="1"/>
  <c r="N376" i="1" s="1"/>
  <c r="M10" i="1"/>
  <c r="L10" i="1"/>
  <c r="K10" i="1"/>
  <c r="J10" i="1"/>
  <c r="I10" i="1"/>
  <c r="H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F161" i="1" l="1"/>
  <c r="F8" i="1" s="1"/>
  <c r="F382" i="1" s="1"/>
  <c r="G12" i="1"/>
  <c r="G366" i="1" s="1"/>
  <c r="G383" i="1"/>
  <c r="G382" i="1"/>
  <c r="F384" i="1"/>
  <c r="F13" i="1"/>
  <c r="F377" i="1"/>
  <c r="F353" i="1"/>
  <c r="F355" i="1" s="1"/>
  <c r="F357" i="1" s="1"/>
  <c r="F385" i="1"/>
  <c r="G384" i="1"/>
  <c r="G13" i="1"/>
  <c r="G14" i="1" s="1"/>
  <c r="G377" i="1"/>
  <c r="G353" i="1"/>
  <c r="G355" i="1" s="1"/>
  <c r="G357" i="1" s="1"/>
  <c r="G385" i="1"/>
  <c r="J383" i="1"/>
  <c r="K368" i="1"/>
  <c r="O370" i="1"/>
  <c r="K372" i="1"/>
  <c r="G375" i="1"/>
  <c r="M376" i="1"/>
  <c r="K377" i="1"/>
  <c r="I378" i="1"/>
  <c r="G381" i="1"/>
  <c r="M382" i="1"/>
  <c r="K383" i="1"/>
  <c r="I384" i="1"/>
  <c r="H375" i="1"/>
  <c r="J378" i="1"/>
  <c r="I365" i="1"/>
  <c r="M368" i="1"/>
  <c r="M372" i="1"/>
  <c r="I375" i="1"/>
  <c r="O376" i="1"/>
  <c r="M377" i="1"/>
  <c r="K378" i="1"/>
  <c r="I381" i="1"/>
  <c r="O382" i="1"/>
  <c r="K384" i="1"/>
  <c r="H365" i="1"/>
  <c r="F363" i="1"/>
  <c r="N368" i="1"/>
  <c r="N372" i="1"/>
  <c r="L373" i="1"/>
  <c r="H376" i="1"/>
  <c r="N377" i="1"/>
  <c r="L378" i="1"/>
  <c r="H382" i="1"/>
  <c r="H370" i="1"/>
  <c r="J384" i="1"/>
  <c r="G363" i="1"/>
  <c r="O368" i="1"/>
  <c r="O372" i="1"/>
  <c r="I376" i="1"/>
  <c r="O377" i="1"/>
  <c r="M378" i="1"/>
  <c r="I382" i="1"/>
  <c r="J373" i="1"/>
  <c r="H381" i="1"/>
  <c r="F44" i="1"/>
  <c r="H363" i="1"/>
  <c r="H377" i="1"/>
  <c r="G44" i="1"/>
  <c r="I363" i="1"/>
  <c r="G376" i="1" l="1"/>
  <c r="F12" i="1"/>
  <c r="F376" i="1" s="1"/>
  <c r="F383" i="1"/>
  <c r="F378" i="1"/>
  <c r="F370" i="1"/>
  <c r="F59" i="1"/>
  <c r="F67" i="1" s="1"/>
  <c r="F71" i="1" s="1"/>
  <c r="G378" i="1"/>
  <c r="G370" i="1"/>
  <c r="G59" i="1"/>
  <c r="G67" i="1" s="1"/>
  <c r="G71" i="1" s="1"/>
  <c r="F366" i="1"/>
  <c r="F14" i="1"/>
  <c r="F373" i="1" l="1"/>
  <c r="F83" i="1"/>
  <c r="F372" i="1"/>
  <c r="F6" i="1"/>
  <c r="G373" i="1"/>
  <c r="G83" i="1"/>
  <c r="G372" i="1"/>
  <c r="G6" i="1"/>
  <c r="F365" i="1" l="1"/>
  <c r="F371" i="1"/>
  <c r="G371" i="1"/>
  <c r="G365" i="1"/>
</calcChain>
</file>

<file path=xl/sharedStrings.xml><?xml version="1.0" encoding="utf-8"?>
<sst xmlns="http://schemas.openxmlformats.org/spreadsheetml/2006/main" count="927" uniqueCount="554">
  <si>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</si>
  <si>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</si>
  <si>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</si>
  <si>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</si>
  <si>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</si>
  <si>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</si>
  <si>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</si>
  <si>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</si>
  <si>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</si>
  <si>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</si>
  <si>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</si>
  <si>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</si>
  <si>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</si>
  <si>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</si>
  <si>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</si>
  <si>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</si>
  <si>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</si>
  <si>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</si>
  <si>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</si>
  <si>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</si>
  <si>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</si>
  <si>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</si>
  <si>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</si>
  <si>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</si>
  <si>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</si>
  <si>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</si>
  <si>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</si>
  <si>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</si>
  <si>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</si>
  <si>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</si>
  <si>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</si>
  <si>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</si>
  <si>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</si>
  <si>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</si>
  <si>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</si>
  <si>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</si>
  <si>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</si>
  <si>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</si>
  <si>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</si>
  <si>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</si>
  <si>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</si>
  <si>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</si>
  <si>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</si>
  <si>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</si>
  <si>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</si>
  <si>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</si>
  <si>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</si>
  <si>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</si>
  <si>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</si>
  <si>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</si>
  <si>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</si>
  <si>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</si>
  <si>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</si>
  <si>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</si>
  <si>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</si>
  <si>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</si>
  <si>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</si>
  <si>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</si>
  <si>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</si>
  <si>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</si>
  <si>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</si>
  <si>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</si>
  <si>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</si>
  <si>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</si>
  <si>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</si>
  <si>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</si>
  <si>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</si>
  <si>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</si>
  <si>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</si>
  <si>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</si>
  <si>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</si>
  <si>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</si>
  <si>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</si>
  <si>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</si>
  <si>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</si>
  <si>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</si>
  <si>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</si>
  <si>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</si>
  <si>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</si>
  <si>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</si>
  <si>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</si>
  <si>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</si>
  <si>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</si>
  <si>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</si>
  <si>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</si>
  <si>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</si>
  <si>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</si>
  <si>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</si>
  <si>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</si>
  <si>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</si>
  <si>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</si>
  <si>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</si>
  <si>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</si>
  <si>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</si>
  <si>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</si>
  <si>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</si>
  <si>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</si>
  <si>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</si>
  <si>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</si>
  <si>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</si>
  <si>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</si>
  <si>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</si>
  <si>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</si>
  <si>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</si>
  <si>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</si>
  <si>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</si>
  <si>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</si>
  <si>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</si>
  <si>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</si>
  <si>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</si>
  <si>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</si>
  <si>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</si>
  <si>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</si>
  <si>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</si>
  <si>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</si>
  <si>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</si>
  <si>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</si>
  <si>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</si>
  <si>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</si>
  <si>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</si>
  <si>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</si>
  <si>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</si>
  <si>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</si>
  <si>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</si>
  <si>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</si>
  <si>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</si>
  <si>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</si>
  <si>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</si>
  <si>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</si>
  <si>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</si>
  <si>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</si>
  <si>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</si>
  <si>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</si>
  <si>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</si>
  <si>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</si>
  <si>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</si>
  <si>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</si>
  <si>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</si>
  <si>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</si>
  <si>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</si>
  <si>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</si>
  <si>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</si>
  <si>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</si>
  <si>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</si>
  <si>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</si>
  <si>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</si>
  <si>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</si>
  <si>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</si>
  <si>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</si>
  <si>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</si>
  <si>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</si>
  <si>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</si>
  <si>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</si>
  <si>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</si>
  <si>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</si>
  <si>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</si>
  <si>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</si>
  <si>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</si>
  <si>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</si>
  <si>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</si>
  <si>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</si>
  <si>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</si>
  <si>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</si>
  <si>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</si>
  <si>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</si>
  <si>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</si>
  <si>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</si>
  <si>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</si>
  <si>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</si>
  <si>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</si>
  <si>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</si>
  <si>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</si>
  <si>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</si>
  <si>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</si>
  <si>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</si>
  <si>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</si>
  <si>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</si>
  <si>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</si>
  <si>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</si>
  <si>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</si>
  <si>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</si>
  <si>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</si>
  <si>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</si>
  <si>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</si>
  <si>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</si>
  <si>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</si>
  <si>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</si>
  <si>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</si>
  <si>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</si>
  <si>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</si>
  <si>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</si>
  <si>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</si>
  <si>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</si>
  <si>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</si>
  <si>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</si>
  <si>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</si>
  <si>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</si>
  <si>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</si>
  <si>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</si>
  <si>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</si>
  <si>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</si>
  <si>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</si>
  <si>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</si>
  <si>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</si>
  <si>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</si>
  <si>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</si>
  <si>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</si>
  <si>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</si>
  <si>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</si>
  <si>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</si>
  <si>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</si>
  <si>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</si>
  <si>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</si>
  <si>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</si>
  <si>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</si>
  <si>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</si>
  <si>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</si>
  <si>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</si>
  <si>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</si>
  <si>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</si>
  <si>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</si>
  <si>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</si>
  <si>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</si>
  <si>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</si>
  <si>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</si>
  <si>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</si>
  <si>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</si>
  <si>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</si>
  <si>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</si>
  <si>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</si>
  <si>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</si>
  <si>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</si>
  <si>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</si>
  <si>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</si>
  <si>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</si>
  <si>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</si>
  <si>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</si>
  <si>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</si>
  <si>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</si>
  <si>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</si>
  <si>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</si>
  <si>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</si>
  <si>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</si>
  <si>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</si>
  <si>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</si>
  <si>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</si>
  <si>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</si>
  <si>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</si>
  <si>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</si>
  <si>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</si>
  <si>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</si>
  <si>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</si>
  <si>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</si>
  <si>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</si>
  <si>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</si>
  <si>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</si>
  <si>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</si>
  <si>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</si>
  <si>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</si>
  <si>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</si>
  <si>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</si>
  <si>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</si>
  <si>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</si>
  <si>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</si>
  <si>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</si>
  <si>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</si>
  <si>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</si>
  <si>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</si>
  <si>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</si>
  <si>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</si>
  <si>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</si>
  <si>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</si>
  <si>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</si>
  <si>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</si>
  <si>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</si>
  <si>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</si>
  <si>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</si>
  <si>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</si>
  <si>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</si>
  <si>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</si>
  <si>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</si>
  <si>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</si>
  <si>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</si>
  <si>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</si>
  <si>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</si>
  <si>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</si>
  <si>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</si>
  <si>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</si>
  <si>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</si>
  <si>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</si>
  <si>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</si>
  <si>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</si>
  <si>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</si>
  <si>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</si>
  <si>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</si>
  <si>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</si>
  <si>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</si>
  <si>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</si>
  <si>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</si>
  <si>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</si>
  <si>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</si>
  <si>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</si>
  <si>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</si>
  <si>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</si>
  <si>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</si>
  <si>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</si>
  <si>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</si>
  <si>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</si>
  <si>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</si>
  <si>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</si>
  <si>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</si>
  <si>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</si>
  <si>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</si>
  <si>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</si>
  <si>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</si>
  <si>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</si>
  <si>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</si>
  <si>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</si>
  <si>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</si>
  <si>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</si>
  <si>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</si>
  <si>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</si>
  <si>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</si>
  <si>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</si>
  <si>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</si>
  <si>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</si>
  <si>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</si>
  <si>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</si>
  <si>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</si>
  <si>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</si>
  <si>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</si>
  <si>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</si>
  <si>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</si>
  <si>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</si>
  <si>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</si>
  <si>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</si>
  <si>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</si>
  <si>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</si>
  <si>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</si>
  <si>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</si>
  <si>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</si>
  <si>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</si>
  <si>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</si>
  <si>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</si>
  <si>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</si>
  <si>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</si>
  <si>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</si>
  <si>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</si>
  <si>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</si>
  <si>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</si>
  <si>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</si>
  <si>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</si>
  <si>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</si>
  <si>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</si>
  <si>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</si>
  <si>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</si>
  <si>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</si>
  <si>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</si>
  <si>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</si>
  <si>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</si>
  <si>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</si>
  <si>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</si>
  <si>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</si>
  <si>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</si>
  <si>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</si>
  <si>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</si>
  <si>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</si>
  <si>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</si>
  <si>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</si>
  <si>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</si>
  <si>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</si>
  <si>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</si>
  <si>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</si>
  <si>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</si>
  <si>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Consolidated Balance Sheets</t>
  </si>
  <si>
    <t>ASSETS</t>
  </si>
  <si>
    <t>CURRENT ASSETS:</t>
  </si>
  <si>
    <t>Cash and cash equivalents</t>
  </si>
  <si>
    <t>Receivables</t>
  </si>
  <si>
    <t>Prepaid expenses and other</t>
  </si>
  <si>
    <t>Inventories</t>
  </si>
  <si>
    <t>Total current assets</t>
  </si>
  <si>
    <t>PROPERTY AND EQUIPMENT</t>
  </si>
  <si>
    <t>Property and Equipment</t>
  </si>
  <si>
    <t>Land and building</t>
  </si>
  <si>
    <t>Leasehold improvements</t>
  </si>
  <si>
    <t>Fixtures and equipment</t>
  </si>
  <si>
    <t>Less accumulated depreciation and amortization</t>
  </si>
  <si>
    <t>Total net property and equipment</t>
  </si>
  <si>
    <t>Assets held for sale</t>
  </si>
  <si>
    <t>OTHER ASSETS:</t>
  </si>
  <si>
    <t>Notes receivable, net of current portion</t>
  </si>
  <si>
    <t>Deposits and other assets</t>
  </si>
  <si>
    <t>Trademarks</t>
  </si>
  <si>
    <t>Other intangibles, net</t>
  </si>
  <si>
    <t>Other Intangibles</t>
  </si>
  <si>
    <t>Goodwill</t>
  </si>
  <si>
    <t>TOTAL ASSETS</t>
  </si>
  <si>
    <t>CURRENT LIABILITIES:</t>
  </si>
  <si>
    <t>Current maturities of long-term debt and capital lease obligations</t>
  </si>
  <si>
    <t>Accounts payable</t>
  </si>
  <si>
    <t>Deferred income</t>
  </si>
  <si>
    <t>Other accrued liabilities</t>
  </si>
  <si>
    <t>Accruals</t>
  </si>
  <si>
    <t>Total current liabilities</t>
  </si>
  <si>
    <t>LONG-TERM LIABILITIES:</t>
  </si>
  <si>
    <t>Maturities of long-term debt and capital lease obligations due after one year</t>
  </si>
  <si>
    <t>Deferred and other liabilities</t>
  </si>
  <si>
    <t>Total long-term liabilities</t>
  </si>
  <si>
    <t>COMMITMENTS AND CONTINGENCIES (Note5)</t>
  </si>
  <si>
    <t>STOCKHOLDERS EQUITY:</t>
  </si>
  <si>
    <t>Good Times Restaurants Inc stockholders equity:</t>
  </si>
  <si>
    <t>Preferred stock, $.01 par value;</t>
  </si>
  <si>
    <t>5,000,000 shares authorized, 0 shares issued and outstanding, and outstanding as of Sept. 27, 2016 and Sept. 30, 2015, respectively</t>
  </si>
  <si>
    <t>Common stock, $.001 par value; 50,000,000 shares</t>
  </si>
  <si>
    <t>authorized, 12,282,625 and 12,259,550 shares issued and</t>
  </si>
  <si>
    <t>outstanding as of September 27, 2016 and September 30, 2015, respectively</t>
  </si>
  <si>
    <t>Capital contributed in excess of par value</t>
  </si>
  <si>
    <t>Accumulated deficit</t>
  </si>
  <si>
    <t>Total Good Times Restaurants Inc stockholders' equity</t>
  </si>
  <si>
    <t>Non-controlling interests</t>
  </si>
  <si>
    <t>Total stockholders equity</t>
  </si>
  <si>
    <t>TOTAL LIABILITIES AND STOCKHOLDERS EQUITY</t>
  </si>
  <si>
    <t>NET REVENUES:</t>
  </si>
  <si>
    <t>Net revenue</t>
  </si>
  <si>
    <t>Revenue</t>
  </si>
  <si>
    <t>Restaurant sales</t>
  </si>
  <si>
    <t>Franchise royalties</t>
  </si>
  <si>
    <t>Total net revenues</t>
  </si>
  <si>
    <t>Total Cost of Revenue</t>
  </si>
  <si>
    <t>Total Cost of Revenue TODO REMOVE</t>
  </si>
  <si>
    <t>RESTAURANT OPERATING COSTS:</t>
  </si>
  <si>
    <t>Food and packaging costs</t>
  </si>
  <si>
    <t>Payroll and other employee benefit costs</t>
  </si>
  <si>
    <t>Restaurant occupancy costs</t>
  </si>
  <si>
    <t>Other restaurant operating costs</t>
  </si>
  <si>
    <t>Preopening costs</t>
  </si>
  <si>
    <t>Depreciation and amortization</t>
  </si>
  <si>
    <t>Total restaurant operating costs</t>
  </si>
  <si>
    <t>General and administrative costs</t>
  </si>
  <si>
    <t>Advertising costs</t>
  </si>
  <si>
    <t>Acquisition costs</t>
  </si>
  <si>
    <t>Franchise costs</t>
  </si>
  <si>
    <t>(Gain) loss on restaurant asset sale</t>
  </si>
  <si>
    <t>LOSS FROM OPERATIONS</t>
  </si>
  <si>
    <t>Operating Profit</t>
  </si>
  <si>
    <t>OTHER INCOME (EXPENSES):</t>
  </si>
  <si>
    <t>Interest income</t>
  </si>
  <si>
    <t>Interest expense</t>
  </si>
  <si>
    <t>Debt extinguishment costs</t>
  </si>
  <si>
    <t>Other expense</t>
  </si>
  <si>
    <t>Other Expenses</t>
  </si>
  <si>
    <t>Affiliate investment loss</t>
  </si>
  <si>
    <t>Total other expenses, net</t>
  </si>
  <si>
    <t>Other Income - Net profit (loss)</t>
  </si>
  <si>
    <t>NET LOSS</t>
  </si>
  <si>
    <t>Income attributable to non-controlling interests</t>
  </si>
  <si>
    <t>NET LOSS ATTRIBUTABLE TO COMMON SHAREHOLDERS</t>
  </si>
  <si>
    <t>BASIC AND DILUTED LOSS PER SHARE:</t>
  </si>
  <si>
    <t>Net loss attributable to common shareholders</t>
  </si>
  <si>
    <t>WEIGHTED AVERAGE COMMON SHARES OUTSTANDING</t>
  </si>
  <si>
    <t>Basic</t>
  </si>
  <si>
    <t>Consolidated Statements of Cash Flows</t>
  </si>
  <si>
    <t>CASH FLOWS FROM OPERATING ACTIVITIES:</t>
  </si>
  <si>
    <t>Operating Activities</t>
  </si>
  <si>
    <t>Net Loss</t>
  </si>
  <si>
    <t>Adjustments to reconcile net loss to net cash provided by operating activities:</t>
  </si>
  <si>
    <t>Accretion of deferred rent</t>
  </si>
  <si>
    <t>Amortization of lease incentive obligation</t>
  </si>
  <si>
    <t>(Gain) loss on disposal of assets</t>
  </si>
  <si>
    <t>Stock based compensation expense</t>
  </si>
  <si>
    <t>Changes in operating assets and liabilities:</t>
  </si>
  <si>
    <t>(Increase) decrease in:</t>
  </si>
  <si>
    <t>(Decrease) increase in:</t>
  </si>
  <si>
    <t>Deferred liabilities</t>
  </si>
  <si>
    <t>Accrued and other liabilities</t>
  </si>
  <si>
    <t>Net cash provided by operating activities</t>
  </si>
  <si>
    <t>CASH FLOWS FROM INVESTING ACTIVITIES:</t>
  </si>
  <si>
    <t>Investing Activities</t>
  </si>
  <si>
    <t>Payments for the purchase of property and equipment</t>
  </si>
  <si>
    <t>Proceeds from sale leaseback transactions</t>
  </si>
  <si>
    <t>BDI acquisition, net of cash acquired</t>
  </si>
  <si>
    <t>Proceeds from sale of assets</t>
  </si>
  <si>
    <t>Payments received on loans to franchisees and to others</t>
  </si>
  <si>
    <t>Net cash used in investing activities</t>
  </si>
  <si>
    <t>CASH FLOWS FROM FINANCING ACTIVITIES:</t>
  </si>
  <si>
    <t>Financing Activities</t>
  </si>
  <si>
    <t>Principal payments on notes payable, capital leases, and long-term debt</t>
  </si>
  <si>
    <t>Borrowings on notes payable and long-term debt</t>
  </si>
  <si>
    <t>Proceeds from stock sales</t>
  </si>
  <si>
    <t>Net proceeds from warrant exercises</t>
  </si>
  <si>
    <t>Proceeds from stock option exercises</t>
  </si>
  <si>
    <t>Contributions from non-controlling interests</t>
  </si>
  <si>
    <t>Distributions to non-controlling interests</t>
  </si>
  <si>
    <t xml:space="preserve">Dividend paid to shareholders to parent on minority interests </t>
  </si>
  <si>
    <t>Net cash (used in) provided by financing activities</t>
  </si>
  <si>
    <t>(DECREASE) INCREASE IN CASH AND CASH EQUIVALENTS</t>
  </si>
  <si>
    <t>CASH AND CASH EQUIVALENTS, beginning of year</t>
  </si>
  <si>
    <t>Cash and cash equivalents at beginning of period</t>
  </si>
  <si>
    <t>CASH AND CASH EQUIVALENTS, end of year</t>
  </si>
  <si>
    <t>SUPPLEMENTAL DISCLOSURES OF CASH FLOW INFORMATION:</t>
  </si>
  <si>
    <t>Cash paid for interest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</si>
  <si>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</si>
  <si>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</si>
  <si>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</si>
  <si>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</si>
  <si>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</si>
  <si>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should be 2016 &amp; 2015</t>
  </si>
  <si>
    <t>added value</t>
  </si>
  <si>
    <t>turnover</t>
  </si>
  <si>
    <t>restaurant sales</t>
  </si>
  <si>
    <t>franchise royalties</t>
  </si>
  <si>
    <t>salaries and wages</t>
  </si>
  <si>
    <t>payroll and other employee benefit costs</t>
  </si>
  <si>
    <t>sales and distribution expenses</t>
  </si>
  <si>
    <t>food and packaging costs</t>
  </si>
  <si>
    <t>changed value</t>
  </si>
  <si>
    <t>other operating expenses</t>
  </si>
  <si>
    <t>preopening costs</t>
  </si>
  <si>
    <t>other restaurant operating costs</t>
  </si>
  <si>
    <t>restaurant occupancy costs</t>
  </si>
  <si>
    <t>administrative expenses</t>
  </si>
  <si>
    <t>advertising costs</t>
  </si>
  <si>
    <t>acquisition costs</t>
  </si>
  <si>
    <t>franchise costs</t>
  </si>
  <si>
    <t>(gain) loss on restaurant asset sale</t>
  </si>
  <si>
    <t>interest income</t>
  </si>
  <si>
    <t>interest expense</t>
  </si>
  <si>
    <t>deleted value</t>
  </si>
  <si>
    <t>affiliate investment loss</t>
  </si>
  <si>
    <t>other income (expenses)</t>
  </si>
  <si>
    <t>debt extinguishment costs</t>
  </si>
  <si>
    <t>other expense</t>
  </si>
  <si>
    <t>property, plant and equipment</t>
  </si>
  <si>
    <t>leased assets</t>
  </si>
  <si>
    <t>fixtures and equipment</t>
  </si>
  <si>
    <t>leasehold improvements</t>
  </si>
  <si>
    <t>less accumulated depreciation and amortization</t>
  </si>
  <si>
    <t>accumulated depreciation and amortisation</t>
  </si>
  <si>
    <t>cash and bank balance</t>
  </si>
  <si>
    <t>cash and cash equivalents</t>
  </si>
  <si>
    <t>receivables</t>
  </si>
  <si>
    <t>notes receivable</t>
  </si>
  <si>
    <t>assets held for sale</t>
  </si>
  <si>
    <t>notes receivable, net of current portion</t>
  </si>
  <si>
    <t>other non-current assets</t>
  </si>
  <si>
    <t>trademarks</t>
  </si>
  <si>
    <t>maturities of long-term debt and capital lease obligations due after one year</t>
  </si>
  <si>
    <t>deferred income</t>
  </si>
  <si>
    <t>deferred and other liabilities</t>
  </si>
  <si>
    <t xml:space="preserve">current maturities of long-term debt and capital lease obligations </t>
  </si>
  <si>
    <t>ordinary shares</t>
  </si>
  <si>
    <t>common stock, $0.001 par value</t>
  </si>
  <si>
    <t>capital contributed in excess of par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</si>
</sst>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2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E0-4026-8791-0B5C7B993A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EE-412F-805D-FD33D72BAA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392-4725-87A4-A95A24FCDD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B4-43BD-886D-83EBA4AC22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BFB-4AB3-BEAC-BE0FDA2ADE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C0-47CE-A34A-6E3F76E149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4C-4D9B-82F3-BA86B08FE7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05-4315-9711-3E08956F4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A77-4CD2-887B-9ECD9A71E9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BE-45CC-AA95-F8BA6B8B0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AE-4B81-B489-32EA007F7B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831-4CCF-96F5-CD3E85F532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B9B-45C1-AFEB-1835987B29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D0-4DFA-A014-BECEC22D39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02-4CA4-9DFA-25FCAB9491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9.85546875" style="1" customWidth="1"/>
    <col min="6" max="7" width="16.140625" style="38" customWidth="1"/>
    <col min="8" max="15" width="0" hidden="1" customWidth="1"/>
  </cols>
  <sheetData>
    <row r="1" spans="5:16">
      <c r="E1" s="3" t="s">
        <v>0</v>
      </c>
      <c r="F1" s="2" t="s">
        <v>1</v>
      </c>
      <c r="G1" s="2"/>
    </row>
    <row r="2" spans="5:16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6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  <c r="P3" s="50" t="s">
        <v>507</v>
      </c>
    </row>
    <row r="4" spans="5:16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6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6">
      <c r="E6" s="6" t="s">
        <v>10</v>
      </c>
      <c r="F6" s="7">
        <f>F71</f>
        <v>-1321</v>
      </c>
      <c r="G6" s="7">
        <f t="shared" ref="G6:O6" si="1">IF(G4=$BF$1,"",G71)</f>
        <v>-791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6">
      <c r="E7" s="6" t="s">
        <v>11</v>
      </c>
      <c r="F7" s="7">
        <f>F128</f>
        <v>39084</v>
      </c>
      <c r="G7" s="7">
        <f t="shared" ref="G7:O7" si="2">IF(G4=$BF$1,"",G128)</f>
        <v>33500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6">
      <c r="E8" s="6" t="s">
        <v>12</v>
      </c>
      <c r="F8" s="7">
        <f>F161</f>
        <v>7793</v>
      </c>
      <c r="G8" s="7">
        <f t="shared" ref="G8:O8" si="3">IF(G4=$BF$1,"",G161)</f>
        <v>14728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6">
      <c r="E9" s="6" t="s">
        <v>13</v>
      </c>
      <c r="F9" s="7">
        <f>F189</f>
        <v>5122</v>
      </c>
      <c r="G9" s="7">
        <f t="shared" ref="G9:O9" si="4">IF(G4=$BF$1,"",G189)</f>
        <v>7258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6">
      <c r="E10" s="6" t="s">
        <v>14</v>
      </c>
      <c r="F10" s="7">
        <f>F210</f>
        <v>3957</v>
      </c>
      <c r="G10" s="7">
        <f t="shared" ref="G10:O10" si="5">IF(G4=$BF$1,"",G210)</f>
        <v>2713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6">
      <c r="E11" s="6" t="s">
        <v>15</v>
      </c>
      <c r="F11" s="7">
        <f>F227</f>
        <v>37798</v>
      </c>
      <c r="G11" s="7">
        <f t="shared" ref="G11:O11" si="6">IF(G4=$BF$1,"",G227)</f>
        <v>38257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6">
      <c r="E12" s="1" t="s">
        <v>16</v>
      </c>
      <c r="F12" s="35">
        <f>SUM(F7:F8)</f>
        <v>46877</v>
      </c>
      <c r="G12" s="35">
        <f t="shared" ref="G12:O12" si="7">IF(G4=$BF$1,"",SUM(G7:G8))</f>
        <v>48228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6">
      <c r="E13" s="1" t="s">
        <v>17</v>
      </c>
      <c r="F13" s="35">
        <f>SUM(F9:F11)</f>
        <v>46877</v>
      </c>
      <c r="G13" s="35">
        <f t="shared" ref="G13:O13" si="8">IF(G4=$BF$1,"",SUM(G9:G11))</f>
        <v>48228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6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6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f>63716+723</f>
        <v>64439</v>
      </c>
      <c r="G24" s="38">
        <f>43517+540</f>
        <v>44057</v>
      </c>
      <c r="P24" s="50" t="s">
        <v>508</v>
      </c>
    </row>
    <row r="25" spans="5:16">
      <c r="E25" s="1" t="s">
        <v>27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64439</v>
      </c>
      <c r="G30" s="7">
        <f>IF(G4=$BF$1,"",G24-G25+ABS(G26)-G27-G28-G29)</f>
        <v>44057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</row>
    <row r="32" spans="5:16">
      <c r="E32" s="1" t="s">
        <v>34</v>
      </c>
      <c r="F32" s="38">
        <v>22098</v>
      </c>
      <c r="G32" s="38">
        <v>14387</v>
      </c>
      <c r="P32" s="50" t="s">
        <v>508</v>
      </c>
    </row>
    <row r="33" spans="5:16">
      <c r="E33" s="1" t="s">
        <v>35</v>
      </c>
      <c r="F33" s="38">
        <v>20236</v>
      </c>
      <c r="G33" s="38">
        <v>14567</v>
      </c>
      <c r="P33" s="50" t="s">
        <v>508</v>
      </c>
    </row>
    <row r="34" spans="5:16">
      <c r="E34" s="1" t="s">
        <v>36</v>
      </c>
      <c r="F34">
        <f>6288+1540+108-25</f>
        <v>7911</v>
      </c>
      <c r="G34">
        <f>4167+1198+648+111+9</f>
        <v>6133</v>
      </c>
      <c r="P34" s="50" t="s">
        <v>516</v>
      </c>
    </row>
    <row r="35" spans="5:16">
      <c r="E35" s="1" t="s">
        <v>37</v>
      </c>
    </row>
    <row r="36" spans="5:16">
      <c r="E36" s="1" t="s">
        <v>38</v>
      </c>
      <c r="F36" s="38">
        <f>5684+1695+4893</f>
        <v>12272</v>
      </c>
      <c r="G36" s="38">
        <f>3819+784+3360</f>
        <v>7963</v>
      </c>
      <c r="P36" s="50" t="s">
        <v>508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2222</v>
      </c>
      <c r="G40">
        <v>1246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64739</v>
      </c>
      <c r="G43" s="7">
        <f>G32+G33+G34+G35+G36+G37+G38+G39+G40+G41+G42</f>
        <v>44296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-300</v>
      </c>
      <c r="G44" s="7">
        <f>IF(G4=$BF$1,"",G30+G31-G43)</f>
        <v>-239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51"/>
    </row>
    <row r="45" spans="5:16">
      <c r="E45" s="1" t="s">
        <v>47</v>
      </c>
    </row>
    <row r="46" spans="5:16">
      <c r="E46" s="1" t="s">
        <v>48</v>
      </c>
    </row>
    <row r="47" spans="5:16">
      <c r="E47" s="1" t="s">
        <v>49</v>
      </c>
    </row>
    <row r="48" spans="5:16">
      <c r="E48" s="1" t="s">
        <v>50</v>
      </c>
      <c r="F48" s="38">
        <v>19</v>
      </c>
      <c r="G48" s="38">
        <v>44</v>
      </c>
      <c r="P48" s="50" t="s">
        <v>508</v>
      </c>
    </row>
    <row r="49" spans="5:16">
      <c r="E49" s="1" t="s">
        <v>51</v>
      </c>
      <c r="F49">
        <v>126</v>
      </c>
      <c r="G49">
        <v>93</v>
      </c>
      <c r="P49" s="50" t="s">
        <v>516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>
        <v>0</v>
      </c>
      <c r="G52">
        <v>-5</v>
      </c>
      <c r="P52" s="50" t="s">
        <v>516</v>
      </c>
    </row>
    <row r="53" spans="5:16">
      <c r="E53" s="1" t="s">
        <v>55</v>
      </c>
    </row>
    <row r="54" spans="5:16">
      <c r="E54" s="1" t="s">
        <v>56</v>
      </c>
      <c r="F54">
        <f>-57-1</f>
        <v>-58</v>
      </c>
      <c r="G54">
        <v>-7</v>
      </c>
      <c r="P54" s="50" t="s">
        <v>508</v>
      </c>
    </row>
    <row r="55" spans="5:16">
      <c r="E55" s="1" t="s">
        <v>57</v>
      </c>
    </row>
    <row r="56" spans="5:16">
      <c r="E56" s="1" t="s">
        <v>58</v>
      </c>
      <c r="F56"/>
      <c r="G56"/>
      <c r="P56" s="50" t="s">
        <v>528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-465</v>
      </c>
      <c r="G59" s="7">
        <f>IF(G4=$BF$1,"",G44+G45+G46+G47+G48-G49-G50-G51+G52-G53+G54+G55-G56+G57+G58)</f>
        <v>-300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-465</v>
      </c>
      <c r="G67" s="7">
        <f>IF(G4=$BF$1,"",SUM(G59,-G60,-ABS(G61),-G62,-G66))</f>
        <v>-300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>
        <v>-856</v>
      </c>
      <c r="G68">
        <v>-491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-1321</v>
      </c>
      <c r="G71" s="7">
        <f t="shared" ref="G71:O71" si="14">IF(G4=$BF$1,"",SUM(G67:G70))</f>
        <v>-791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1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-1321</v>
      </c>
      <c r="G83" s="7">
        <f t="shared" ref="G83:O83" si="15">IF(G4=$BF$1,"",SUM(G71:G82))</f>
        <v>-791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>
        <v>5069</v>
      </c>
      <c r="G89">
        <v>5054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15316</v>
      </c>
      <c r="G92">
        <v>12096</v>
      </c>
      <c r="P92" s="50" t="s">
        <v>516</v>
      </c>
    </row>
    <row r="93" spans="5:16">
      <c r="E93" s="1" t="s">
        <v>85</v>
      </c>
    </row>
    <row r="94" spans="5:16">
      <c r="E94" s="1" t="s">
        <v>86</v>
      </c>
      <c r="F94" s="38">
        <v>14726</v>
      </c>
      <c r="G94" s="38">
        <v>10294</v>
      </c>
      <c r="P94" s="50" t="s">
        <v>508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35111</v>
      </c>
      <c r="G98" s="7">
        <f>IF(G4=$BF$1,"",G89+G90+G91+G92+G93+G94+G95+G96)</f>
        <v>27444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51"/>
    </row>
    <row r="99" spans="5:16">
      <c r="E99" s="1" t="s">
        <v>89</v>
      </c>
      <c r="F99">
        <v>-15512</v>
      </c>
      <c r="G99">
        <v>-13222</v>
      </c>
      <c r="P99" s="50" t="s">
        <v>516</v>
      </c>
    </row>
    <row r="100" spans="5:16">
      <c r="E100" s="6" t="s">
        <v>90</v>
      </c>
      <c r="F100" s="7">
        <f>F98+F99</f>
        <v>19599</v>
      </c>
      <c r="G100" s="7">
        <f t="shared" ref="G100:O100" si="17">IF(G4=$BF$1,"",G98+G99)</f>
        <v>14222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51"/>
    </row>
    <row r="101" spans="5:16">
      <c r="E101" s="1" t="s">
        <v>91</v>
      </c>
      <c r="F101">
        <v>15076</v>
      </c>
      <c r="G101">
        <v>15066</v>
      </c>
    </row>
    <row r="102" spans="5:16">
      <c r="E102" s="1" t="s">
        <v>92</v>
      </c>
      <c r="F102">
        <v>89</v>
      </c>
      <c r="G102">
        <v>117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15165</v>
      </c>
      <c r="G104" s="7">
        <f t="shared" ref="G104:O104" si="18">IF(G4=$BF$1,"",G101+G102+G103)</f>
        <v>15183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  <c r="F106">
        <v>59</v>
      </c>
      <c r="G106">
        <v>71</v>
      </c>
      <c r="P106" s="50" t="s">
        <v>516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</row>
    <row r="112" spans="5:16">
      <c r="E112" s="1" t="s">
        <v>102</v>
      </c>
    </row>
    <row r="113" spans="5:16">
      <c r="E113" s="1" t="s">
        <v>103</v>
      </c>
      <c r="F113">
        <v>268</v>
      </c>
      <c r="G113">
        <v>124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3900</v>
      </c>
      <c r="G125" s="38">
        <v>3900</v>
      </c>
      <c r="P125" s="50" t="s">
        <v>508</v>
      </c>
    </row>
    <row r="126" spans="5:16">
      <c r="E126" s="1" t="s">
        <v>113</v>
      </c>
      <c r="F126">
        <v>93</v>
      </c>
      <c r="G126">
        <v>0</v>
      </c>
      <c r="P126" s="50" t="s">
        <v>508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39084</v>
      </c>
      <c r="G128" s="7">
        <f t="shared" ref="G128:O128" si="19">IF(G4=$BF$1,"",G100+SUM(G104:G126))</f>
        <v>33500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6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6">
      <c r="E130" s="1" t="s">
        <v>117</v>
      </c>
      <c r="F130">
        <v>6330</v>
      </c>
      <c r="G130">
        <v>13809</v>
      </c>
      <c r="P130" s="50" t="s">
        <v>516</v>
      </c>
    </row>
    <row r="131" spans="5:16">
      <c r="E131" s="1" t="s">
        <v>118</v>
      </c>
    </row>
    <row r="132" spans="5:16">
      <c r="E132" s="1" t="s">
        <v>119</v>
      </c>
    </row>
    <row r="133" spans="5:16">
      <c r="E133" s="1" t="s">
        <v>120</v>
      </c>
    </row>
    <row r="134" spans="5:16">
      <c r="E134" s="1" t="s">
        <v>95</v>
      </c>
    </row>
    <row r="135" spans="5:16">
      <c r="E135" s="1" t="s">
        <v>96</v>
      </c>
      <c r="F135" s="38">
        <v>58</v>
      </c>
      <c r="G135" s="38">
        <v>59</v>
      </c>
      <c r="P135" s="50" t="s">
        <v>508</v>
      </c>
    </row>
    <row r="136" spans="5:16">
      <c r="E136" s="1" t="s">
        <v>121</v>
      </c>
    </row>
    <row r="140" spans="5:16">
      <c r="E140" s="6" t="s">
        <v>122</v>
      </c>
      <c r="F140" s="7">
        <f>F130+F131+F132+F133+F134+F135+F136+F139</f>
        <v>6388</v>
      </c>
      <c r="G140" s="7">
        <f t="shared" ref="G140:O140" si="20">IF(G4=$BF$1,"",G130+G131+G132+G133+G134+G135+G136+G139)</f>
        <v>13868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6">
      <c r="E141" s="1" t="s">
        <v>123</v>
      </c>
    </row>
    <row r="142" spans="5:16">
      <c r="E142" s="1" t="s">
        <v>124</v>
      </c>
    </row>
    <row r="143" spans="5:16">
      <c r="E143" s="1" t="s">
        <v>125</v>
      </c>
    </row>
    <row r="144" spans="5:16">
      <c r="E144" s="1" t="s">
        <v>126</v>
      </c>
      <c r="F144">
        <v>631</v>
      </c>
      <c r="G144">
        <v>510</v>
      </c>
    </row>
    <row r="145" spans="5:16">
      <c r="E145" s="6" t="s">
        <v>127</v>
      </c>
      <c r="F145" s="7">
        <f>F141+F142+F143+F144</f>
        <v>631</v>
      </c>
      <c r="G145" s="7">
        <f t="shared" ref="G145:O145" si="21">IF(G4=$BF$1,"",G141+G142+G143+G144)</f>
        <v>510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349</v>
      </c>
      <c r="G154">
        <v>161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 s="38">
        <v>425</v>
      </c>
      <c r="G157" s="38">
        <v>189</v>
      </c>
      <c r="P157" s="50" t="s">
        <v>508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50" t="s">
        <v>528</v>
      </c>
    </row>
    <row r="160" spans="5:16">
      <c r="E160" s="6" t="s">
        <v>140</v>
      </c>
      <c r="F160" s="7">
        <f>F146+F147+F148+F149+F150+F151+F152+F153+F154+F155+F156+F157+F158+F159</f>
        <v>774</v>
      </c>
      <c r="G160" s="7">
        <f>IF(G4=$BF$1,"",G146+G147+G148+G149+G150+G151+G152+G153+G154+G155+G156+G157+G158+G159)</f>
        <v>350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7793</v>
      </c>
      <c r="G161" s="7">
        <f t="shared" ref="G161:O161" si="22">IF(G4=$BF$1,"",G140+G145+G160)</f>
        <v>14728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  <c r="F166">
        <v>19</v>
      </c>
      <c r="G166">
        <v>2617</v>
      </c>
      <c r="P166" s="50" t="s">
        <v>516</v>
      </c>
    </row>
    <row r="167" spans="5:16">
      <c r="E167" s="1" t="s">
        <v>146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3162</v>
      </c>
      <c r="G184">
        <v>1883</v>
      </c>
    </row>
    <row r="185" spans="5:16">
      <c r="E185" s="12" t="s">
        <v>162</v>
      </c>
      <c r="F185" s="38">
        <v>23</v>
      </c>
      <c r="G185" s="38">
        <v>25</v>
      </c>
      <c r="P185" s="50" t="s">
        <v>508</v>
      </c>
    </row>
    <row r="187" spans="5:16">
      <c r="E187" s="1" t="s">
        <v>163</v>
      </c>
      <c r="F187">
        <v>1918</v>
      </c>
      <c r="G187">
        <v>2733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5122</v>
      </c>
      <c r="G189" s="7">
        <f t="shared" ref="G189:O189" si="23">IF(G4=$BF$1,"",SUM(G163:G188))</f>
        <v>7258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</row>
    <row r="194" spans="5:16">
      <c r="E194" s="1" t="s">
        <v>169</v>
      </c>
    </row>
    <row r="195" spans="5:16">
      <c r="E195" s="1" t="s">
        <v>170</v>
      </c>
      <c r="F195" s="38">
        <v>19</v>
      </c>
      <c r="G195" s="38">
        <v>1104</v>
      </c>
      <c r="P195" s="50" t="s">
        <v>508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  <c r="F206">
        <v>3938</v>
      </c>
      <c r="G206">
        <v>1609</v>
      </c>
      <c r="P206" s="50" t="s">
        <v>516</v>
      </c>
    </row>
    <row r="209" spans="5:16">
      <c r="E209" s="1" t="s">
        <v>180</v>
      </c>
      <c r="F209">
        <v>0</v>
      </c>
      <c r="G209">
        <v>0</v>
      </c>
    </row>
    <row r="210" spans="5:16">
      <c r="E210" s="6" t="s">
        <v>14</v>
      </c>
      <c r="F210" s="7">
        <f>SUM(F191:F209)</f>
        <v>3957</v>
      </c>
      <c r="G210" s="7">
        <f t="shared" ref="G210:O210" si="24">IF(G4=$BF$1,"",SUM(G191:G209))</f>
        <v>2713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 s="38">
        <f>12+58191</f>
        <v>58203</v>
      </c>
      <c r="G212" s="38">
        <f>12+57434</f>
        <v>57446</v>
      </c>
      <c r="P212" s="50" t="s">
        <v>508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-22125</v>
      </c>
      <c r="G217">
        <v>-20804</v>
      </c>
    </row>
    <row r="218" spans="5:16">
      <c r="E218" s="1" t="s">
        <v>188</v>
      </c>
    </row>
    <row r="219" spans="5:16">
      <c r="E219" s="1" t="s">
        <v>189</v>
      </c>
    </row>
    <row r="220" spans="5:16">
      <c r="E220" s="1" t="s">
        <v>190</v>
      </c>
    </row>
    <row r="221" spans="5:16">
      <c r="E221" s="1" t="s">
        <v>67</v>
      </c>
      <c r="F221">
        <v>1720</v>
      </c>
      <c r="G221">
        <v>1615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37798</v>
      </c>
      <c r="G227" s="7">
        <f t="shared" ref="G227:O227" si="25">IF(G4=$BF$1,"",SUM(G212:G226))</f>
        <v>38257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/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  <c r="F267">
        <v>-465</v>
      </c>
      <c r="G267">
        <v>-300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2336</v>
      </c>
      <c r="G271">
        <v>1332</v>
      </c>
    </row>
    <row r="272" spans="5:15">
      <c r="E272" s="1" t="s">
        <v>237</v>
      </c>
    </row>
    <row r="273" spans="5:7" ht="25.5" customHeight="1">
      <c r="E273" s="1" t="s">
        <v>238</v>
      </c>
    </row>
    <row r="274" spans="5:7">
      <c r="E274" s="1" t="s">
        <v>239</v>
      </c>
    </row>
    <row r="275" spans="5:7" ht="25.5" customHeight="1">
      <c r="E275" s="1" t="s">
        <v>240</v>
      </c>
      <c r="F275">
        <v>-218</v>
      </c>
      <c r="G275">
        <v>-39</v>
      </c>
    </row>
    <row r="276" spans="5:7">
      <c r="E276" s="1" t="s">
        <v>241</v>
      </c>
    </row>
    <row r="277" spans="5:7" ht="25.5" customHeight="1">
      <c r="E277" s="1" t="s">
        <v>242</v>
      </c>
      <c r="F277">
        <v>-25</v>
      </c>
      <c r="G277">
        <v>9</v>
      </c>
    </row>
    <row r="278" spans="5:7">
      <c r="E278" s="1" t="s">
        <v>243</v>
      </c>
    </row>
    <row r="279" spans="5:7" ht="25.5">
      <c r="E279" s="1" t="s">
        <v>244</v>
      </c>
    </row>
    <row r="280" spans="5:7" ht="25.5" customHeight="1">
      <c r="E280" s="1" t="s">
        <v>245</v>
      </c>
    </row>
    <row r="281" spans="5:7" ht="25.5" customHeight="1">
      <c r="E281" s="1" t="s">
        <v>246</v>
      </c>
    </row>
    <row r="284" spans="5:7">
      <c r="E284" s="1" t="s">
        <v>247</v>
      </c>
    </row>
    <row r="285" spans="5:7" ht="25.5">
      <c r="E285" s="1" t="s">
        <v>248</v>
      </c>
      <c r="F285">
        <v>718</v>
      </c>
      <c r="G285">
        <v>477</v>
      </c>
    </row>
    <row r="286" spans="5:7" ht="25.5" customHeight="1">
      <c r="E286" s="1" t="s">
        <v>249</v>
      </c>
    </row>
    <row r="287" spans="5:7" ht="25.5">
      <c r="E287" s="1" t="s">
        <v>250</v>
      </c>
    </row>
    <row r="288" spans="5:7">
      <c r="E288" s="1" t="s">
        <v>251</v>
      </c>
      <c r="F288">
        <v>0</v>
      </c>
      <c r="G288">
        <v>0</v>
      </c>
    </row>
    <row r="289" spans="5:15" ht="25.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2811</v>
      </c>
      <c r="G296" s="7">
        <f>IF(G4=$BF$1,"",G271+G272+G273+G274+G275+G276+G277+G278+G279+G280+G281+G282+G283+G284+G285+G286+G287+G288+G289+G290+G291+G292+G293+G294+G295)</f>
        <v>1779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2346</v>
      </c>
      <c r="G297" s="7">
        <f t="shared" ref="G297:O297" si="27">IF(G4=$BF$1,"",MIN(F267,F268,F269)+F296)</f>
        <v>2346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-121</v>
      </c>
      <c r="G299">
        <v>-95</v>
      </c>
    </row>
    <row r="300" spans="5:15" ht="25.5">
      <c r="E300" s="1" t="s">
        <v>262</v>
      </c>
      <c r="F300">
        <v>-236</v>
      </c>
      <c r="G300">
        <v>118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</row>
    <row r="305" spans="5:15" ht="25.5">
      <c r="E305" s="1" t="s">
        <v>266</v>
      </c>
      <c r="F305">
        <v>-341</v>
      </c>
      <c r="G305">
        <v>-96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  <c r="F309">
        <v>423</v>
      </c>
      <c r="G309">
        <v>234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</row>
    <row r="314" spans="5:15">
      <c r="E314" s="1" t="s">
        <v>274</v>
      </c>
    </row>
    <row r="315" spans="5:15" ht="25.5">
      <c r="E315" s="1" t="s">
        <v>275</v>
      </c>
      <c r="F315">
        <v>-89</v>
      </c>
      <c r="G315">
        <v>1442</v>
      </c>
    </row>
    <row r="316" spans="5:15">
      <c r="E316" s="1" t="s">
        <v>276</v>
      </c>
      <c r="F316">
        <v>0</v>
      </c>
      <c r="G316">
        <v>0</v>
      </c>
    </row>
    <row r="317" spans="5:15">
      <c r="E317" s="1" t="s">
        <v>277</v>
      </c>
      <c r="F317">
        <v>3416</v>
      </c>
      <c r="G317">
        <v>81</v>
      </c>
    </row>
    <row r="318" spans="5:15" ht="25.5">
      <c r="E318" s="6" t="s">
        <v>278</v>
      </c>
      <c r="F318" s="7">
        <f>F299+F300+F301+F302+F303+F304+F305+F306+F307+F308+F309+F310+F311+F312+F313+F314+F315+F316+F317</f>
        <v>3052</v>
      </c>
      <c r="G318" s="7">
        <f>IF(G4=$BF$1,"",G299+G300+G301+G302+G303+G304+G305+G306+G307+G308+G309+G310+G311+G312+G313+G314+G315+G316+G317)</f>
        <v>1684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5398</v>
      </c>
      <c r="G319" s="7">
        <f t="shared" ref="G319:O319" si="28">IF(G4=$BF$1,"",G297+G318)</f>
        <v>4030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5398</v>
      </c>
      <c r="G326" s="7">
        <f t="shared" ref="G326:O326" si="30">IF(G4=$BF$1,"",G325+G319)</f>
        <v>4030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-8501</v>
      </c>
      <c r="G328">
        <v>-25245</v>
      </c>
    </row>
    <row r="329" spans="5:15">
      <c r="E329" s="1" t="s">
        <v>288</v>
      </c>
      <c r="F329">
        <v>6</v>
      </c>
      <c r="G329">
        <v>0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-8495</v>
      </c>
      <c r="G337" s="7">
        <f>IF(G4=$BF$1,"",SUM(G328:G336))</f>
        <v>-25245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39</v>
      </c>
      <c r="G339">
        <v>23914</v>
      </c>
    </row>
    <row r="340" spans="5:15">
      <c r="E340" s="1" t="s">
        <v>299</v>
      </c>
      <c r="F340">
        <v>0</v>
      </c>
      <c r="G340">
        <v>1118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-3683</v>
      </c>
      <c r="G343">
        <v>-139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F348">
        <v>-1093</v>
      </c>
      <c r="G348">
        <v>-431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-4737</v>
      </c>
      <c r="G352" s="7">
        <f>IF(G4=$BF$1,"",SUM(G339:G351))</f>
        <v>24462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-7834</v>
      </c>
      <c r="G353" s="7">
        <f t="shared" ref="G353:O353" si="33">IF(G4=$BF$1,"",G326+G337+G352)</f>
        <v>3247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</row>
    <row r="355" spans="5:15" ht="25.5">
      <c r="E355" s="6" t="s">
        <v>314</v>
      </c>
      <c r="F355" s="7">
        <f>F353+F354</f>
        <v>-7834</v>
      </c>
      <c r="G355" s="7">
        <f t="shared" ref="G355:O355" si="34">IF(G4=$BF$1,"",G353+G354)</f>
        <v>3247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13809</v>
      </c>
      <c r="G356">
        <v>9894</v>
      </c>
    </row>
    <row r="357" spans="5:15">
      <c r="E357" s="6" t="s">
        <v>316</v>
      </c>
      <c r="F357" s="7">
        <f>F355+F356</f>
        <v>5975</v>
      </c>
      <c r="G357" s="7">
        <f t="shared" ref="G357:O357" si="35">IF(G4=$BF$1,"",G355+G356)</f>
        <v>13141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0.46262795923462785</v>
      </c>
      <c r="G364" s="24" t="str">
        <f t="shared" si="37"/>
        <v/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0.67003792667509476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-2.8012772663183211E-2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1</v>
      </c>
      <c r="G369" s="27">
        <f t="shared" si="41"/>
        <v>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-4.6555657288288145E-3</v>
      </c>
      <c r="G370" s="27">
        <f t="shared" si="42"/>
        <v>-5.4247906121615182E-3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-2.0500007759276215E-2</v>
      </c>
      <c r="G371" s="28">
        <f t="shared" si="43"/>
        <v>-1.7954014118074312E-2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-2.818013098107814E-2</v>
      </c>
      <c r="G372" s="27">
        <f t="shared" si="44"/>
        <v>-1.6401260678444059E-2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-3.4948939097306737E-2</v>
      </c>
      <c r="G373" s="27">
        <f t="shared" si="45"/>
        <v>-2.0675954727239459E-2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0.19367706977835614</v>
      </c>
      <c r="G376" s="30">
        <f t="shared" si="47"/>
        <v>0.20674711785684666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0.24019789406846923</v>
      </c>
      <c r="G377" s="30">
        <f t="shared" si="48"/>
        <v>0.26063204119507544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-2.3809523809523809</v>
      </c>
      <c r="G378" s="30">
        <f t="shared" si="49"/>
        <v>-2.5698924731182795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1.5214759859429909</v>
      </c>
      <c r="G382" s="32">
        <f t="shared" si="51"/>
        <v>2.0292091485257648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1.3982819211245607</v>
      </c>
      <c r="G383" s="32">
        <f t="shared" si="52"/>
        <v>1.9589418572609534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1.2358453729012104</v>
      </c>
      <c r="G384" s="32">
        <f t="shared" si="53"/>
        <v>1.9025902452466243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1.0538852010933228</v>
      </c>
      <c r="G385" s="32">
        <f t="shared" si="54"/>
        <v>0.55524937999448887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6330</v>
      </c>
      <c r="G418" s="17">
        <f>G130-G417</f>
        <v>13809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502</v>
      </c>
      <c r="B1" s="39" t="s">
        <v>503</v>
      </c>
      <c r="C1" s="39" t="s">
        <v>504</v>
      </c>
      <c r="D1" s="39" t="s">
        <v>505</v>
      </c>
      <c r="E1" s="39"/>
    </row>
    <row r="2" spans="1:5">
      <c r="A2" s="41" t="s">
        <v>510</v>
      </c>
      <c r="B2" s="41" t="s">
        <v>509</v>
      </c>
      <c r="C2" s="39">
        <v>1</v>
      </c>
      <c r="D2" s="39" t="s">
        <v>506</v>
      </c>
      <c r="E2" s="39"/>
    </row>
    <row r="3" spans="1:5">
      <c r="A3" t="s">
        <v>511</v>
      </c>
      <c r="B3" s="42" t="s">
        <v>509</v>
      </c>
      <c r="C3" s="39">
        <v>1</v>
      </c>
      <c r="D3" s="39" t="s">
        <v>506</v>
      </c>
    </row>
    <row r="4" spans="1:5">
      <c r="A4" t="s">
        <v>513</v>
      </c>
      <c r="B4" s="41" t="s">
        <v>512</v>
      </c>
      <c r="C4" s="39">
        <v>0</v>
      </c>
      <c r="D4" s="39" t="s">
        <v>506</v>
      </c>
    </row>
    <row r="5" spans="1:5">
      <c r="A5" t="s">
        <v>515</v>
      </c>
      <c r="B5" s="43" t="s">
        <v>514</v>
      </c>
      <c r="C5" s="39">
        <v>0</v>
      </c>
      <c r="D5" s="39" t="s">
        <v>506</v>
      </c>
    </row>
    <row r="6" spans="1:5">
      <c r="A6" t="s">
        <v>519</v>
      </c>
      <c r="B6" s="43" t="s">
        <v>517</v>
      </c>
      <c r="C6" s="39">
        <v>0</v>
      </c>
      <c r="D6" s="39" t="s">
        <v>506</v>
      </c>
    </row>
    <row r="7" spans="1:5">
      <c r="A7" s="44" t="s">
        <v>518</v>
      </c>
      <c r="B7" s="41" t="s">
        <v>517</v>
      </c>
      <c r="C7" s="39">
        <v>0</v>
      </c>
      <c r="D7" s="39" t="s">
        <v>506</v>
      </c>
    </row>
    <row r="8" spans="1:5">
      <c r="A8" t="s">
        <v>520</v>
      </c>
      <c r="B8" s="42" t="s">
        <v>517</v>
      </c>
      <c r="C8" s="39">
        <v>0</v>
      </c>
      <c r="D8" s="39" t="s">
        <v>506</v>
      </c>
    </row>
    <row r="9" spans="1:5">
      <c r="A9" t="s">
        <v>522</v>
      </c>
      <c r="B9" s="42" t="s">
        <v>521</v>
      </c>
      <c r="C9" s="39">
        <v>0</v>
      </c>
      <c r="D9" s="39" t="s">
        <v>506</v>
      </c>
    </row>
    <row r="10" spans="1:5">
      <c r="A10" s="44" t="s">
        <v>523</v>
      </c>
      <c r="B10" s="42" t="s">
        <v>521</v>
      </c>
      <c r="C10" s="39">
        <v>0</v>
      </c>
      <c r="D10" s="39" t="s">
        <v>506</v>
      </c>
    </row>
    <row r="11" spans="1:5">
      <c r="A11" s="44" t="s">
        <v>524</v>
      </c>
      <c r="B11" s="42" t="s">
        <v>521</v>
      </c>
      <c r="C11" s="39">
        <v>0</v>
      </c>
      <c r="D11" s="39" t="s">
        <v>506</v>
      </c>
    </row>
    <row r="12" spans="1:5">
      <c r="A12" s="44" t="s">
        <v>525</v>
      </c>
      <c r="B12" s="42" t="s">
        <v>521</v>
      </c>
      <c r="C12" s="39">
        <v>0</v>
      </c>
      <c r="D12" s="39" t="s">
        <v>506</v>
      </c>
    </row>
    <row r="13" spans="1:5">
      <c r="A13" s="44" t="s">
        <v>526</v>
      </c>
      <c r="B13" s="44" t="s">
        <v>50</v>
      </c>
      <c r="C13" s="39">
        <v>1</v>
      </c>
      <c r="D13" s="39" t="s">
        <v>506</v>
      </c>
    </row>
    <row r="14" spans="1:5">
      <c r="A14" s="45" t="s">
        <v>527</v>
      </c>
      <c r="B14" s="45" t="s">
        <v>51</v>
      </c>
      <c r="C14" s="39">
        <v>0</v>
      </c>
      <c r="D14" s="39" t="s">
        <v>506</v>
      </c>
    </row>
    <row r="15" spans="1:5">
      <c r="A15" s="46" t="s">
        <v>529</v>
      </c>
      <c r="B15" s="46" t="s">
        <v>54</v>
      </c>
      <c r="C15" s="39">
        <v>1</v>
      </c>
      <c r="D15" s="39" t="s">
        <v>506</v>
      </c>
    </row>
    <row r="16" spans="1:5">
      <c r="A16" s="46" t="s">
        <v>532</v>
      </c>
      <c r="B16" s="43" t="s">
        <v>530</v>
      </c>
      <c r="C16" s="39">
        <v>1</v>
      </c>
      <c r="D16" s="39" t="s">
        <v>506</v>
      </c>
    </row>
    <row r="17" spans="1:4">
      <c r="A17" s="46" t="s">
        <v>531</v>
      </c>
      <c r="B17" s="47" t="s">
        <v>530</v>
      </c>
      <c r="C17" s="39">
        <v>1</v>
      </c>
      <c r="D17" s="39" t="s">
        <v>506</v>
      </c>
    </row>
    <row r="18" spans="1:4">
      <c r="A18" s="46" t="s">
        <v>535</v>
      </c>
      <c r="B18" s="43" t="s">
        <v>533</v>
      </c>
      <c r="C18" s="39">
        <v>1</v>
      </c>
      <c r="D18" s="39" t="s">
        <v>506</v>
      </c>
    </row>
    <row r="19" spans="1:4">
      <c r="A19" s="46" t="s">
        <v>536</v>
      </c>
      <c r="B19" s="43" t="s">
        <v>534</v>
      </c>
      <c r="C19" s="39">
        <v>1</v>
      </c>
      <c r="D19" s="39" t="s">
        <v>506</v>
      </c>
    </row>
    <row r="20" spans="1:4" ht="25.5">
      <c r="A20" s="43" t="s">
        <v>537</v>
      </c>
      <c r="B20" s="43" t="s">
        <v>538</v>
      </c>
      <c r="C20" s="39">
        <v>1</v>
      </c>
      <c r="D20" s="39" t="s">
        <v>506</v>
      </c>
    </row>
    <row r="21" spans="1:4">
      <c r="A21" s="46" t="s">
        <v>540</v>
      </c>
      <c r="B21" s="46" t="s">
        <v>539</v>
      </c>
      <c r="C21" s="39">
        <v>1</v>
      </c>
      <c r="D21" s="39" t="s">
        <v>506</v>
      </c>
    </row>
    <row r="22" spans="1:4" ht="25.5">
      <c r="A22" s="46" t="s">
        <v>541</v>
      </c>
      <c r="B22" s="48" t="s">
        <v>137</v>
      </c>
      <c r="C22" s="39">
        <v>1</v>
      </c>
      <c r="D22" s="39" t="s">
        <v>506</v>
      </c>
    </row>
    <row r="23" spans="1:4">
      <c r="A23" s="48" t="s">
        <v>542</v>
      </c>
      <c r="B23" s="48" t="s">
        <v>542</v>
      </c>
      <c r="C23" s="39">
        <v>1</v>
      </c>
      <c r="D23" s="39" t="s">
        <v>506</v>
      </c>
    </row>
    <row r="24" spans="1:4">
      <c r="A24" s="46" t="s">
        <v>543</v>
      </c>
      <c r="B24" s="42" t="s">
        <v>113</v>
      </c>
      <c r="C24" s="39">
        <v>1</v>
      </c>
      <c r="D24" s="39" t="s">
        <v>506</v>
      </c>
    </row>
    <row r="25" spans="1:4">
      <c r="A25" s="46" t="s">
        <v>544</v>
      </c>
      <c r="B25" s="48" t="s">
        <v>542</v>
      </c>
      <c r="C25" s="39">
        <v>1</v>
      </c>
      <c r="D25" s="39" t="s">
        <v>506</v>
      </c>
    </row>
    <row r="26" spans="1:4">
      <c r="A26" s="48" t="s">
        <v>546</v>
      </c>
      <c r="B26" s="48" t="s">
        <v>545</v>
      </c>
      <c r="C26" s="39">
        <v>1</v>
      </c>
      <c r="D26" s="39" t="s">
        <v>506</v>
      </c>
    </row>
    <row r="27" spans="1:4">
      <c r="A27" s="46" t="s">
        <v>550</v>
      </c>
      <c r="B27" s="48" t="s">
        <v>145</v>
      </c>
      <c r="C27" s="39">
        <v>1</v>
      </c>
      <c r="D27" s="39" t="s">
        <v>506</v>
      </c>
    </row>
    <row r="28" spans="1:4">
      <c r="A28" s="46" t="s">
        <v>548</v>
      </c>
      <c r="B28" s="46" t="s">
        <v>162</v>
      </c>
      <c r="C28" s="39">
        <v>1</v>
      </c>
      <c r="D28" s="39" t="s">
        <v>506</v>
      </c>
    </row>
    <row r="29" spans="1:4">
      <c r="A29" s="46" t="s">
        <v>549</v>
      </c>
      <c r="B29" s="48" t="s">
        <v>179</v>
      </c>
      <c r="C29" s="39">
        <v>1</v>
      </c>
      <c r="D29" s="39" t="s">
        <v>506</v>
      </c>
    </row>
    <row r="30" spans="1:4">
      <c r="A30" s="46" t="s">
        <v>547</v>
      </c>
      <c r="B30" s="48" t="s">
        <v>170</v>
      </c>
      <c r="C30" s="39">
        <v>1</v>
      </c>
      <c r="D30" s="39" t="s">
        <v>506</v>
      </c>
    </row>
    <row r="31" spans="1:4">
      <c r="A31" s="46" t="s">
        <v>552</v>
      </c>
      <c r="B31" s="48" t="s">
        <v>551</v>
      </c>
      <c r="C31" s="39">
        <v>1</v>
      </c>
      <c r="D31" s="39" t="s">
        <v>506</v>
      </c>
    </row>
    <row r="32" spans="1:4">
      <c r="A32" s="44" t="s">
        <v>553</v>
      </c>
      <c r="B32" s="48" t="s">
        <v>551</v>
      </c>
      <c r="C32" s="39">
        <v>1</v>
      </c>
      <c r="D32" s="39" t="s">
        <v>506</v>
      </c>
    </row>
    <row r="33" spans="1:4">
      <c r="A33" s="44"/>
      <c r="B33" s="48"/>
      <c r="C33" s="39"/>
      <c r="D33" s="39"/>
    </row>
    <row r="34" spans="1:4">
      <c r="A34" s="44"/>
      <c r="B34" s="48"/>
      <c r="C34" s="39"/>
      <c r="D34" s="39"/>
    </row>
    <row r="35" spans="1:4">
      <c r="A35" s="44"/>
      <c r="B35" s="48"/>
      <c r="C35" s="39"/>
      <c r="D35" s="39"/>
    </row>
    <row r="36" spans="1:4">
      <c r="A36" s="42"/>
      <c r="B36" s="48"/>
      <c r="C36" s="39"/>
      <c r="D36" s="39"/>
    </row>
    <row r="37" spans="1:4">
      <c r="A37" s="44"/>
      <c r="B37" s="48"/>
      <c r="C37" s="39"/>
      <c r="D37" s="39"/>
    </row>
    <row r="38" spans="1:4">
      <c r="A38" s="42"/>
      <c r="B38" s="42"/>
      <c r="C38" s="39"/>
      <c r="D38" s="39"/>
    </row>
    <row r="39" spans="1:4">
      <c r="A39" s="44"/>
      <c r="B39" s="48"/>
      <c r="C39" s="39"/>
      <c r="D39" s="39"/>
    </row>
    <row r="40" spans="1:4">
      <c r="A40" s="42"/>
      <c r="B40" s="48"/>
      <c r="C40" s="39"/>
      <c r="D40" s="39"/>
    </row>
    <row r="41" spans="1:4">
      <c r="A41" s="42"/>
      <c r="B41" s="48"/>
      <c r="C41" s="39"/>
      <c r="D41" s="39"/>
    </row>
    <row r="42" spans="1:4">
      <c r="A42" s="48"/>
      <c r="B42" s="48"/>
      <c r="C42" s="49"/>
      <c r="D42" s="39"/>
    </row>
    <row r="43" spans="1:4">
      <c r="A43" s="42"/>
      <c r="B43" s="48"/>
      <c r="C43" s="49"/>
      <c r="D43" s="39"/>
    </row>
    <row r="44" spans="1:4">
      <c r="A44" s="42"/>
      <c r="B44" s="48"/>
      <c r="C44" s="49"/>
      <c r="D44" s="39"/>
    </row>
    <row r="45" spans="1:4">
      <c r="A45" s="42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4"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3" spans="1:6">
      <c r="F3">
        <v>302015</v>
      </c>
    </row>
    <row r="4" spans="1:6">
      <c r="A4" t="s">
        <v>375</v>
      </c>
    </row>
    <row r="5" spans="1:6">
      <c r="A5" t="s">
        <v>376</v>
      </c>
      <c r="B5" t="s">
        <v>80</v>
      </c>
      <c r="C5" t="s">
        <v>80</v>
      </c>
      <c r="D5" t="s">
        <v>116</v>
      </c>
    </row>
    <row r="6" spans="1:6">
      <c r="A6" t="s">
        <v>377</v>
      </c>
      <c r="B6" t="s">
        <v>117</v>
      </c>
      <c r="C6" t="s">
        <v>117</v>
      </c>
      <c r="D6" t="s">
        <v>116</v>
      </c>
      <c r="E6">
        <v>6330</v>
      </c>
      <c r="F6">
        <v>13809</v>
      </c>
    </row>
    <row r="7" spans="1:6">
      <c r="A7" t="s">
        <v>378</v>
      </c>
      <c r="B7" t="s">
        <v>97</v>
      </c>
      <c r="C7" t="s">
        <v>97</v>
      </c>
      <c r="D7" t="s">
        <v>116</v>
      </c>
      <c r="E7">
        <v>425</v>
      </c>
      <c r="F7">
        <v>189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349</v>
      </c>
      <c r="F8">
        <v>161</v>
      </c>
    </row>
    <row r="9" spans="1:6">
      <c r="A9" t="s">
        <v>380</v>
      </c>
      <c r="B9" t="s">
        <v>126</v>
      </c>
      <c r="C9" t="s">
        <v>126</v>
      </c>
      <c r="D9" t="s">
        <v>116</v>
      </c>
      <c r="E9">
        <v>631</v>
      </c>
      <c r="F9">
        <v>510</v>
      </c>
    </row>
    <row r="10" spans="1:6">
      <c r="A10" t="s">
        <v>345</v>
      </c>
      <c r="B10" t="s">
        <v>96</v>
      </c>
      <c r="C10" t="s">
        <v>96</v>
      </c>
      <c r="D10" t="s">
        <v>80</v>
      </c>
      <c r="E10">
        <v>58</v>
      </c>
      <c r="F10">
        <v>59</v>
      </c>
    </row>
    <row r="11" spans="1:6">
      <c r="A11" t="s">
        <v>381</v>
      </c>
      <c r="B11" t="s">
        <v>115</v>
      </c>
      <c r="C11" t="s">
        <v>115</v>
      </c>
      <c r="D11" t="s">
        <v>116</v>
      </c>
      <c r="E11">
        <v>7793</v>
      </c>
      <c r="F11">
        <v>14728</v>
      </c>
    </row>
    <row r="12" spans="1:6">
      <c r="A12" t="s">
        <v>382</v>
      </c>
      <c r="B12" t="s">
        <v>383</v>
      </c>
      <c r="C12" t="s">
        <v>84</v>
      </c>
      <c r="D12" t="s">
        <v>80</v>
      </c>
    </row>
    <row r="13" spans="1:6">
      <c r="A13" t="s">
        <v>384</v>
      </c>
      <c r="B13" t="s">
        <v>81</v>
      </c>
      <c r="C13" t="s">
        <v>81</v>
      </c>
      <c r="D13" t="s">
        <v>80</v>
      </c>
      <c r="E13">
        <v>5069</v>
      </c>
      <c r="F13">
        <v>5054</v>
      </c>
    </row>
    <row r="14" spans="1:6">
      <c r="A14" t="s">
        <v>385</v>
      </c>
      <c r="B14" t="s">
        <v>86</v>
      </c>
      <c r="C14" t="s">
        <v>86</v>
      </c>
      <c r="D14" t="s">
        <v>116</v>
      </c>
      <c r="E14">
        <v>14726</v>
      </c>
      <c r="F14">
        <v>10294</v>
      </c>
    </row>
    <row r="15" spans="1:6">
      <c r="A15" t="s">
        <v>386</v>
      </c>
      <c r="B15" t="s">
        <v>84</v>
      </c>
      <c r="C15" t="s">
        <v>84</v>
      </c>
      <c r="D15" t="s">
        <v>116</v>
      </c>
      <c r="E15">
        <v>15316</v>
      </c>
      <c r="F15">
        <v>12096</v>
      </c>
    </row>
    <row r="16" spans="1:6">
      <c r="D16" t="s">
        <v>116</v>
      </c>
      <c r="E16">
        <v>35111</v>
      </c>
      <c r="F16">
        <v>27444</v>
      </c>
    </row>
    <row r="17" spans="1:6">
      <c r="A17" t="s">
        <v>387</v>
      </c>
      <c r="B17" t="s">
        <v>89</v>
      </c>
      <c r="C17" t="s">
        <v>89</v>
      </c>
      <c r="D17" t="s">
        <v>80</v>
      </c>
      <c r="E17">
        <v>-15512</v>
      </c>
      <c r="F17">
        <v>-13222</v>
      </c>
    </row>
    <row r="18" spans="1:6">
      <c r="A18" t="s">
        <v>388</v>
      </c>
      <c r="B18" t="s">
        <v>383</v>
      </c>
      <c r="C18" t="s">
        <v>84</v>
      </c>
      <c r="D18" t="s">
        <v>80</v>
      </c>
      <c r="E18">
        <v>19599</v>
      </c>
      <c r="F18">
        <v>14222</v>
      </c>
    </row>
    <row r="19" spans="1:6">
      <c r="A19" t="s">
        <v>389</v>
      </c>
      <c r="B19" t="s">
        <v>139</v>
      </c>
      <c r="C19" t="s">
        <v>139</v>
      </c>
      <c r="D19" t="s">
        <v>80</v>
      </c>
      <c r="E19">
        <v>93</v>
      </c>
      <c r="F19">
        <v>0</v>
      </c>
    </row>
    <row r="20" spans="1:6">
      <c r="A20" t="s">
        <v>390</v>
      </c>
      <c r="B20" t="s">
        <v>113</v>
      </c>
      <c r="C20" t="s">
        <v>113</v>
      </c>
      <c r="D20" t="s">
        <v>80</v>
      </c>
    </row>
    <row r="21" spans="1:6">
      <c r="A21" t="s">
        <v>391</v>
      </c>
      <c r="B21" t="s">
        <v>139</v>
      </c>
      <c r="C21" t="s">
        <v>139</v>
      </c>
      <c r="D21" t="s">
        <v>116</v>
      </c>
      <c r="E21">
        <v>59</v>
      </c>
      <c r="F21">
        <v>71</v>
      </c>
    </row>
    <row r="22" spans="1:6">
      <c r="A22" t="s">
        <v>392</v>
      </c>
      <c r="B22" t="s">
        <v>103</v>
      </c>
      <c r="C22" t="s">
        <v>103</v>
      </c>
      <c r="D22" t="s">
        <v>80</v>
      </c>
      <c r="E22">
        <v>268</v>
      </c>
      <c r="F22">
        <v>124</v>
      </c>
    </row>
    <row r="23" spans="1:6">
      <c r="A23" t="s">
        <v>393</v>
      </c>
      <c r="D23" t="s">
        <v>80</v>
      </c>
      <c r="E23">
        <v>3900</v>
      </c>
      <c r="F23">
        <v>3900</v>
      </c>
    </row>
    <row r="24" spans="1:6">
      <c r="A24" t="s">
        <v>394</v>
      </c>
      <c r="B24" t="s">
        <v>395</v>
      </c>
      <c r="C24" t="s">
        <v>92</v>
      </c>
      <c r="D24" t="s">
        <v>80</v>
      </c>
      <c r="E24">
        <v>89</v>
      </c>
      <c r="F24">
        <v>117</v>
      </c>
    </row>
    <row r="25" spans="1:6">
      <c r="A25" t="s">
        <v>396</v>
      </c>
      <c r="B25" t="s">
        <v>396</v>
      </c>
      <c r="C25" t="s">
        <v>91</v>
      </c>
      <c r="D25" t="s">
        <v>80</v>
      </c>
      <c r="E25">
        <v>15076</v>
      </c>
      <c r="F25">
        <v>15066</v>
      </c>
    </row>
    <row r="26" spans="1:6">
      <c r="D26" t="s">
        <v>80</v>
      </c>
      <c r="E26">
        <v>19392</v>
      </c>
      <c r="F26">
        <v>19278</v>
      </c>
    </row>
    <row r="27" spans="1:6">
      <c r="A27" t="s">
        <v>397</v>
      </c>
      <c r="D27" t="s">
        <v>80</v>
      </c>
      <c r="E27">
        <v>46877</v>
      </c>
      <c r="F27">
        <v>48228</v>
      </c>
    </row>
    <row r="28" spans="1:6">
      <c r="D28" t="s">
        <v>80</v>
      </c>
    </row>
    <row r="29" spans="1:6">
      <c r="A29" t="s">
        <v>398</v>
      </c>
      <c r="B29" t="s">
        <v>141</v>
      </c>
      <c r="C29" t="s">
        <v>141</v>
      </c>
      <c r="D29" t="s">
        <v>141</v>
      </c>
    </row>
    <row r="30" spans="1:6">
      <c r="A30" t="s">
        <v>399</v>
      </c>
      <c r="B30" t="s">
        <v>145</v>
      </c>
      <c r="C30" t="s">
        <v>145</v>
      </c>
      <c r="D30" t="s">
        <v>141</v>
      </c>
      <c r="E30">
        <v>19</v>
      </c>
      <c r="F30">
        <v>2617</v>
      </c>
    </row>
    <row r="31" spans="1:6">
      <c r="A31" t="s">
        <v>400</v>
      </c>
      <c r="B31" t="s">
        <v>400</v>
      </c>
      <c r="C31" t="s">
        <v>163</v>
      </c>
      <c r="D31" t="s">
        <v>141</v>
      </c>
      <c r="E31">
        <v>1918</v>
      </c>
      <c r="F31">
        <v>2733</v>
      </c>
    </row>
    <row r="32" spans="1:6">
      <c r="A32" t="s">
        <v>401</v>
      </c>
      <c r="B32" t="s">
        <v>179</v>
      </c>
      <c r="C32" t="s">
        <v>179</v>
      </c>
      <c r="D32" t="s">
        <v>165</v>
      </c>
      <c r="E32">
        <v>23</v>
      </c>
      <c r="F32">
        <v>25</v>
      </c>
    </row>
    <row r="33" spans="1:6">
      <c r="A33" t="s">
        <v>402</v>
      </c>
      <c r="B33" t="s">
        <v>403</v>
      </c>
      <c r="C33" t="s">
        <v>161</v>
      </c>
      <c r="D33" t="s">
        <v>141</v>
      </c>
      <c r="E33">
        <v>3162</v>
      </c>
      <c r="F33">
        <v>1883</v>
      </c>
    </row>
    <row r="34" spans="1:6">
      <c r="A34" t="s">
        <v>404</v>
      </c>
      <c r="B34" t="s">
        <v>13</v>
      </c>
      <c r="C34" t="s">
        <v>13</v>
      </c>
      <c r="D34" t="s">
        <v>141</v>
      </c>
      <c r="E34">
        <v>5122</v>
      </c>
      <c r="F34">
        <v>7258</v>
      </c>
    </row>
    <row r="35" spans="1:6">
      <c r="A35" t="s">
        <v>405</v>
      </c>
      <c r="B35" t="s">
        <v>180</v>
      </c>
      <c r="C35" t="s">
        <v>180</v>
      </c>
      <c r="D35" t="s">
        <v>165</v>
      </c>
    </row>
    <row r="36" spans="1:6">
      <c r="A36" t="s">
        <v>406</v>
      </c>
      <c r="B36" t="s">
        <v>145</v>
      </c>
      <c r="C36" t="s">
        <v>145</v>
      </c>
      <c r="D36" t="s">
        <v>141</v>
      </c>
      <c r="E36">
        <v>19</v>
      </c>
      <c r="F36">
        <v>1104</v>
      </c>
    </row>
    <row r="37" spans="1:6">
      <c r="A37" t="s">
        <v>407</v>
      </c>
      <c r="B37" t="s">
        <v>178</v>
      </c>
      <c r="C37" t="s">
        <v>178</v>
      </c>
      <c r="D37" t="s">
        <v>141</v>
      </c>
      <c r="E37">
        <v>3938</v>
      </c>
      <c r="F37">
        <v>1609</v>
      </c>
    </row>
    <row r="38" spans="1:6">
      <c r="A38" t="s">
        <v>408</v>
      </c>
      <c r="B38" t="s">
        <v>180</v>
      </c>
      <c r="C38" t="s">
        <v>180</v>
      </c>
      <c r="D38" t="s">
        <v>141</v>
      </c>
      <c r="E38">
        <v>3957</v>
      </c>
      <c r="F38">
        <v>2713</v>
      </c>
    </row>
    <row r="39" spans="1:6">
      <c r="A39" t="s">
        <v>409</v>
      </c>
      <c r="B39" t="s">
        <v>180</v>
      </c>
      <c r="C39" t="s">
        <v>180</v>
      </c>
      <c r="D39" t="s">
        <v>165</v>
      </c>
    </row>
    <row r="40" spans="1:6">
      <c r="A40" t="s">
        <v>410</v>
      </c>
      <c r="B40" t="s">
        <v>181</v>
      </c>
      <c r="C40" t="s">
        <v>181</v>
      </c>
      <c r="D40" t="s">
        <v>141</v>
      </c>
    </row>
    <row r="41" spans="1:6">
      <c r="A41" t="s">
        <v>411</v>
      </c>
      <c r="D41" t="s">
        <v>141</v>
      </c>
    </row>
    <row r="42" spans="1:6">
      <c r="A42" t="s">
        <v>412</v>
      </c>
      <c r="B42" t="s">
        <v>183</v>
      </c>
      <c r="C42" t="s">
        <v>183</v>
      </c>
      <c r="D42" t="s">
        <v>181</v>
      </c>
    </row>
    <row r="43" spans="1:6">
      <c r="A43" t="s">
        <v>413</v>
      </c>
      <c r="D43" t="s">
        <v>141</v>
      </c>
      <c r="E43">
        <v>0</v>
      </c>
      <c r="F43">
        <v>0</v>
      </c>
    </row>
    <row r="44" spans="1:6">
      <c r="A44" t="s">
        <v>414</v>
      </c>
      <c r="D44" t="s">
        <v>141</v>
      </c>
    </row>
    <row r="45" spans="1:6">
      <c r="A45" t="s">
        <v>415</v>
      </c>
      <c r="D45" t="s">
        <v>141</v>
      </c>
    </row>
    <row r="46" spans="1:6">
      <c r="A46" t="s">
        <v>416</v>
      </c>
      <c r="D46" t="s">
        <v>141</v>
      </c>
      <c r="E46">
        <v>12</v>
      </c>
      <c r="F46">
        <v>12</v>
      </c>
    </row>
    <row r="47" spans="1:6">
      <c r="A47" t="s">
        <v>417</v>
      </c>
      <c r="B47" t="s">
        <v>117</v>
      </c>
      <c r="C47" t="s">
        <v>117</v>
      </c>
      <c r="D47" t="s">
        <v>116</v>
      </c>
      <c r="E47">
        <v>58191</v>
      </c>
      <c r="F47">
        <v>57434</v>
      </c>
    </row>
    <row r="48" spans="1:6">
      <c r="A48" t="s">
        <v>418</v>
      </c>
      <c r="B48" t="s">
        <v>187</v>
      </c>
      <c r="C48" t="s">
        <v>187</v>
      </c>
      <c r="D48" t="s">
        <v>181</v>
      </c>
      <c r="E48">
        <v>-22125</v>
      </c>
      <c r="F48">
        <v>-20804</v>
      </c>
    </row>
    <row r="49" spans="1:6">
      <c r="A49" t="s">
        <v>419</v>
      </c>
      <c r="D49" t="s">
        <v>181</v>
      </c>
      <c r="E49">
        <v>36078</v>
      </c>
      <c r="F49">
        <v>36642</v>
      </c>
    </row>
    <row r="50" spans="1:6">
      <c r="A50" t="s">
        <v>420</v>
      </c>
      <c r="B50" t="s">
        <v>67</v>
      </c>
      <c r="C50" t="s">
        <v>67</v>
      </c>
      <c r="D50" t="s">
        <v>181</v>
      </c>
      <c r="E50">
        <v>1720</v>
      </c>
      <c r="F50">
        <v>1615</v>
      </c>
    </row>
    <row r="51" spans="1:6">
      <c r="A51" t="s">
        <v>421</v>
      </c>
      <c r="B51" t="s">
        <v>195</v>
      </c>
      <c r="C51" t="s">
        <v>195</v>
      </c>
      <c r="D51" t="s">
        <v>181</v>
      </c>
      <c r="E51">
        <v>37798</v>
      </c>
      <c r="F51">
        <v>38257</v>
      </c>
    </row>
    <row r="52" spans="1:6">
      <c r="A52" t="s">
        <v>422</v>
      </c>
      <c r="D52" t="s">
        <v>181</v>
      </c>
      <c r="E52">
        <v>46877</v>
      </c>
      <c r="F52">
        <v>48228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workbookViewId="0"/>
  </sheetViews>
  <sheetFormatPr defaultRowHeight="12.75"/>
  <cols>
    <col min="1" max="4" width="25.7109375" customWidth="1"/>
  </cols>
  <sheetData>
    <row r="3" spans="1:6">
      <c r="E3">
        <v>2016</v>
      </c>
      <c r="F3">
        <v>2015</v>
      </c>
    </row>
    <row r="4" spans="1:6">
      <c r="A4" t="s">
        <v>423</v>
      </c>
      <c r="B4" t="s">
        <v>424</v>
      </c>
      <c r="C4" t="s">
        <v>26</v>
      </c>
      <c r="D4" t="s">
        <v>425</v>
      </c>
    </row>
    <row r="5" spans="1:6">
      <c r="A5" t="s">
        <v>426</v>
      </c>
      <c r="D5" t="s">
        <v>425</v>
      </c>
      <c r="E5">
        <v>63716</v>
      </c>
      <c r="F5">
        <v>43517</v>
      </c>
    </row>
    <row r="6" spans="1:6">
      <c r="A6" t="s">
        <v>427</v>
      </c>
      <c r="D6" t="s">
        <v>425</v>
      </c>
      <c r="E6">
        <v>723</v>
      </c>
      <c r="F6">
        <v>540</v>
      </c>
    </row>
    <row r="7" spans="1:6">
      <c r="A7" t="s">
        <v>428</v>
      </c>
      <c r="B7" t="s">
        <v>429</v>
      </c>
      <c r="C7" t="s">
        <v>430</v>
      </c>
      <c r="D7" t="s">
        <v>425</v>
      </c>
      <c r="E7">
        <v>-64439</v>
      </c>
      <c r="F7">
        <v>-44057</v>
      </c>
    </row>
    <row r="8" spans="1:6">
      <c r="A8" t="s">
        <v>431</v>
      </c>
      <c r="D8" t="s">
        <v>425</v>
      </c>
    </row>
    <row r="9" spans="1:6">
      <c r="A9" t="s">
        <v>432</v>
      </c>
      <c r="D9" t="s">
        <v>425</v>
      </c>
      <c r="E9">
        <v>20236</v>
      </c>
      <c r="F9">
        <v>14567</v>
      </c>
    </row>
    <row r="10" spans="1:6">
      <c r="A10" t="s">
        <v>433</v>
      </c>
      <c r="D10" t="s">
        <v>425</v>
      </c>
      <c r="E10">
        <v>22098</v>
      </c>
      <c r="F10">
        <v>14387</v>
      </c>
    </row>
    <row r="11" spans="1:6">
      <c r="A11" t="s">
        <v>434</v>
      </c>
      <c r="D11" t="s">
        <v>425</v>
      </c>
      <c r="E11">
        <v>4893</v>
      </c>
      <c r="F11">
        <v>3360</v>
      </c>
    </row>
    <row r="12" spans="1:6">
      <c r="A12" t="s">
        <v>435</v>
      </c>
      <c r="D12" t="s">
        <v>425</v>
      </c>
      <c r="E12">
        <v>5684</v>
      </c>
      <c r="F12">
        <v>3819</v>
      </c>
    </row>
    <row r="13" spans="1:6">
      <c r="A13" t="s">
        <v>436</v>
      </c>
      <c r="D13" t="s">
        <v>425</v>
      </c>
      <c r="E13">
        <v>1695</v>
      </c>
      <c r="F13">
        <v>784</v>
      </c>
    </row>
    <row r="14" spans="1:6">
      <c r="A14" t="s">
        <v>437</v>
      </c>
      <c r="B14" t="s">
        <v>42</v>
      </c>
      <c r="C14" t="s">
        <v>42</v>
      </c>
      <c r="D14" t="s">
        <v>425</v>
      </c>
      <c r="E14">
        <v>2222</v>
      </c>
      <c r="F14">
        <v>1246</v>
      </c>
    </row>
    <row r="15" spans="1:6">
      <c r="A15" t="s">
        <v>438</v>
      </c>
      <c r="D15" t="s">
        <v>425</v>
      </c>
      <c r="E15">
        <v>56828</v>
      </c>
      <c r="F15">
        <v>38163</v>
      </c>
    </row>
    <row r="16" spans="1:6">
      <c r="A16" t="s">
        <v>439</v>
      </c>
      <c r="B16" t="s">
        <v>36</v>
      </c>
      <c r="C16" t="s">
        <v>36</v>
      </c>
      <c r="D16" t="s">
        <v>425</v>
      </c>
      <c r="E16">
        <v>6288</v>
      </c>
      <c r="F16">
        <v>4167</v>
      </c>
    </row>
    <row r="17" spans="1:6">
      <c r="A17" t="s">
        <v>440</v>
      </c>
      <c r="D17" t="s">
        <v>425</v>
      </c>
      <c r="E17">
        <v>1540</v>
      </c>
      <c r="F17">
        <v>1198</v>
      </c>
    </row>
    <row r="18" spans="1:6">
      <c r="A18" t="s">
        <v>441</v>
      </c>
      <c r="D18" t="s">
        <v>425</v>
      </c>
      <c r="E18">
        <v>0</v>
      </c>
      <c r="F18">
        <v>648</v>
      </c>
    </row>
    <row r="19" spans="1:6">
      <c r="A19" t="s">
        <v>442</v>
      </c>
      <c r="B19" t="s">
        <v>51</v>
      </c>
      <c r="C19" t="s">
        <v>51</v>
      </c>
      <c r="D19" t="s">
        <v>425</v>
      </c>
      <c r="E19">
        <v>-108</v>
      </c>
      <c r="F19">
        <v>-111</v>
      </c>
    </row>
    <row r="20" spans="1:6">
      <c r="A20" t="s">
        <v>443</v>
      </c>
      <c r="D20" t="s">
        <v>425</v>
      </c>
      <c r="E20">
        <v>-25</v>
      </c>
      <c r="F20">
        <v>9</v>
      </c>
    </row>
    <row r="21" spans="1:6">
      <c r="A21" t="s">
        <v>444</v>
      </c>
      <c r="B21" t="s">
        <v>445</v>
      </c>
      <c r="C21" t="s">
        <v>46</v>
      </c>
      <c r="D21" t="s">
        <v>425</v>
      </c>
      <c r="E21">
        <v>-300</v>
      </c>
      <c r="F21">
        <v>-239</v>
      </c>
    </row>
    <row r="22" spans="1:6">
      <c r="A22" t="s">
        <v>446</v>
      </c>
      <c r="B22" t="s">
        <v>56</v>
      </c>
      <c r="C22" t="s">
        <v>56</v>
      </c>
      <c r="D22" t="s">
        <v>425</v>
      </c>
    </row>
    <row r="23" spans="1:6">
      <c r="A23" t="s">
        <v>447</v>
      </c>
      <c r="B23" t="s">
        <v>54</v>
      </c>
      <c r="C23" t="s">
        <v>54</v>
      </c>
      <c r="D23" t="s">
        <v>425</v>
      </c>
      <c r="E23">
        <v>19</v>
      </c>
      <c r="F23">
        <v>44</v>
      </c>
    </row>
    <row r="24" spans="1:6">
      <c r="A24" t="s">
        <v>448</v>
      </c>
      <c r="B24" t="s">
        <v>51</v>
      </c>
      <c r="C24" t="s">
        <v>51</v>
      </c>
      <c r="D24" t="s">
        <v>425</v>
      </c>
      <c r="E24">
        <v>-126</v>
      </c>
      <c r="F24">
        <v>-93</v>
      </c>
    </row>
    <row r="25" spans="1:6">
      <c r="A25" t="s">
        <v>449</v>
      </c>
      <c r="B25" t="s">
        <v>36</v>
      </c>
      <c r="C25" t="s">
        <v>36</v>
      </c>
      <c r="D25" t="s">
        <v>425</v>
      </c>
      <c r="E25">
        <v>-57</v>
      </c>
      <c r="F25">
        <v>0</v>
      </c>
    </row>
    <row r="26" spans="1:6">
      <c r="A26" t="s">
        <v>450</v>
      </c>
      <c r="B26" t="s">
        <v>451</v>
      </c>
      <c r="C26" t="s">
        <v>58</v>
      </c>
      <c r="D26" t="s">
        <v>425</v>
      </c>
      <c r="E26">
        <v>-1</v>
      </c>
      <c r="F26">
        <v>-7</v>
      </c>
    </row>
    <row r="27" spans="1:6">
      <c r="A27" t="s">
        <v>452</v>
      </c>
      <c r="D27" t="s">
        <v>425</v>
      </c>
      <c r="E27">
        <v>0</v>
      </c>
      <c r="F27">
        <v>-5</v>
      </c>
    </row>
    <row r="28" spans="1:6">
      <c r="A28" t="s">
        <v>453</v>
      </c>
      <c r="B28" t="s">
        <v>454</v>
      </c>
      <c r="C28" t="s">
        <v>56</v>
      </c>
      <c r="D28" t="s">
        <v>425</v>
      </c>
      <c r="E28">
        <v>-165</v>
      </c>
      <c r="F28">
        <v>-61</v>
      </c>
    </row>
    <row r="29" spans="1:6">
      <c r="A29" t="s">
        <v>455</v>
      </c>
      <c r="B29" t="s">
        <v>66</v>
      </c>
      <c r="C29" t="s">
        <v>66</v>
      </c>
      <c r="D29" t="s">
        <v>425</v>
      </c>
      <c r="E29">
        <v>-465</v>
      </c>
      <c r="F29">
        <v>-300</v>
      </c>
    </row>
    <row r="30" spans="1:6">
      <c r="A30" t="s">
        <v>456</v>
      </c>
      <c r="B30" t="s">
        <v>67</v>
      </c>
      <c r="C30" t="s">
        <v>67</v>
      </c>
      <c r="D30" t="s">
        <v>425</v>
      </c>
      <c r="E30">
        <v>-856</v>
      </c>
      <c r="F30">
        <v>-491</v>
      </c>
    </row>
    <row r="31" spans="1:6">
      <c r="A31" t="s">
        <v>457</v>
      </c>
      <c r="D31" t="s">
        <v>425</v>
      </c>
      <c r="E31">
        <v>-1321</v>
      </c>
      <c r="F31">
        <v>-791</v>
      </c>
    </row>
    <row r="32" spans="1:6">
      <c r="A32" t="s">
        <v>458</v>
      </c>
      <c r="D32" t="s">
        <v>425</v>
      </c>
    </row>
    <row r="33" spans="1:6">
      <c r="A33" t="s">
        <v>459</v>
      </c>
      <c r="D33" t="s">
        <v>425</v>
      </c>
      <c r="E33">
        <v>-11</v>
      </c>
      <c r="F33">
        <v>-8</v>
      </c>
    </row>
    <row r="34" spans="1:6">
      <c r="A34" t="s">
        <v>460</v>
      </c>
      <c r="D34" t="s">
        <v>425</v>
      </c>
    </row>
    <row r="35" spans="1:6">
      <c r="A35" t="s">
        <v>461</v>
      </c>
      <c r="D35" t="s">
        <v>425</v>
      </c>
      <c r="E35">
        <v>12269036</v>
      </c>
      <c r="F35">
        <v>10510105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2.75"/>
  <cols>
    <col min="1" max="4" width="25.7109375" customWidth="1"/>
  </cols>
  <sheetData>
    <row r="1" spans="1:6">
      <c r="A1" t="s">
        <v>462</v>
      </c>
    </row>
    <row r="4" spans="1:6">
      <c r="E4">
        <v>2016</v>
      </c>
      <c r="F4">
        <v>2015</v>
      </c>
    </row>
    <row r="5" spans="1:6">
      <c r="A5" t="s">
        <v>463</v>
      </c>
      <c r="B5" t="s">
        <v>231</v>
      </c>
      <c r="C5" t="s">
        <v>231</v>
      </c>
      <c r="D5" t="s">
        <v>464</v>
      </c>
    </row>
    <row r="6" spans="1:6">
      <c r="A6" t="s">
        <v>465</v>
      </c>
      <c r="B6" t="s">
        <v>232</v>
      </c>
      <c r="C6" t="s">
        <v>232</v>
      </c>
      <c r="D6" t="s">
        <v>464</v>
      </c>
      <c r="E6">
        <v>-465</v>
      </c>
      <c r="F6">
        <v>-300</v>
      </c>
    </row>
    <row r="7" spans="1:6">
      <c r="A7" t="s">
        <v>466</v>
      </c>
      <c r="D7" t="s">
        <v>464</v>
      </c>
    </row>
    <row r="8" spans="1:6">
      <c r="A8" t="s">
        <v>437</v>
      </c>
      <c r="B8" t="s">
        <v>236</v>
      </c>
      <c r="C8" t="s">
        <v>236</v>
      </c>
      <c r="D8" t="s">
        <v>464</v>
      </c>
      <c r="E8">
        <v>2336</v>
      </c>
      <c r="F8">
        <v>1332</v>
      </c>
    </row>
    <row r="9" spans="1:6">
      <c r="A9" t="s">
        <v>467</v>
      </c>
      <c r="B9" t="s">
        <v>269</v>
      </c>
      <c r="C9" t="s">
        <v>269</v>
      </c>
      <c r="D9" t="s">
        <v>464</v>
      </c>
      <c r="E9">
        <v>423</v>
      </c>
      <c r="F9">
        <v>234</v>
      </c>
    </row>
    <row r="10" spans="1:6">
      <c r="A10" t="s">
        <v>468</v>
      </c>
      <c r="B10" t="s">
        <v>240</v>
      </c>
      <c r="C10" t="s">
        <v>240</v>
      </c>
      <c r="D10" t="s">
        <v>464</v>
      </c>
      <c r="E10">
        <v>-218</v>
      </c>
      <c r="F10">
        <v>-39</v>
      </c>
    </row>
    <row r="11" spans="1:6">
      <c r="A11" t="s">
        <v>469</v>
      </c>
      <c r="B11" t="s">
        <v>242</v>
      </c>
      <c r="C11" t="s">
        <v>242</v>
      </c>
      <c r="D11" t="s">
        <v>464</v>
      </c>
      <c r="E11">
        <v>-25</v>
      </c>
      <c r="F11">
        <v>9</v>
      </c>
    </row>
    <row r="12" spans="1:6">
      <c r="A12" t="s">
        <v>452</v>
      </c>
      <c r="D12" t="s">
        <v>464</v>
      </c>
      <c r="E12">
        <v>0</v>
      </c>
      <c r="F12">
        <v>5</v>
      </c>
    </row>
    <row r="13" spans="1:6">
      <c r="A13" t="s">
        <v>470</v>
      </c>
      <c r="B13" t="s">
        <v>248</v>
      </c>
      <c r="C13" t="s">
        <v>248</v>
      </c>
      <c r="D13" t="s">
        <v>464</v>
      </c>
      <c r="E13">
        <v>718</v>
      </c>
      <c r="F13">
        <v>477</v>
      </c>
    </row>
    <row r="14" spans="1:6">
      <c r="A14" t="s">
        <v>471</v>
      </c>
      <c r="B14" t="s">
        <v>251</v>
      </c>
      <c r="C14" t="s">
        <v>251</v>
      </c>
      <c r="D14" t="s">
        <v>464</v>
      </c>
    </row>
    <row r="15" spans="1:6">
      <c r="A15" t="s">
        <v>472</v>
      </c>
      <c r="B15" t="s">
        <v>276</v>
      </c>
      <c r="C15" t="s">
        <v>276</v>
      </c>
      <c r="D15" t="s">
        <v>464</v>
      </c>
    </row>
    <row r="16" spans="1:6">
      <c r="A16" t="s">
        <v>354</v>
      </c>
      <c r="B16" t="s">
        <v>262</v>
      </c>
      <c r="C16" t="s">
        <v>262</v>
      </c>
      <c r="D16" t="s">
        <v>464</v>
      </c>
      <c r="E16">
        <v>-236</v>
      </c>
      <c r="F16">
        <v>118</v>
      </c>
    </row>
    <row r="17" spans="1:6">
      <c r="A17" t="s">
        <v>380</v>
      </c>
      <c r="B17" t="s">
        <v>261</v>
      </c>
      <c r="C17" t="s">
        <v>261</v>
      </c>
      <c r="D17" t="s">
        <v>464</v>
      </c>
      <c r="E17">
        <v>-121</v>
      </c>
      <c r="F17">
        <v>-95</v>
      </c>
    </row>
    <row r="18" spans="1:6">
      <c r="A18" t="s">
        <v>392</v>
      </c>
      <c r="B18" t="s">
        <v>266</v>
      </c>
      <c r="C18" t="s">
        <v>266</v>
      </c>
      <c r="D18" t="s">
        <v>464</v>
      </c>
      <c r="E18">
        <v>-341</v>
      </c>
      <c r="F18">
        <v>-96</v>
      </c>
    </row>
    <row r="19" spans="1:6">
      <c r="A19" t="s">
        <v>473</v>
      </c>
      <c r="B19" t="s">
        <v>276</v>
      </c>
      <c r="C19" t="s">
        <v>276</v>
      </c>
      <c r="D19" t="s">
        <v>464</v>
      </c>
    </row>
    <row r="20" spans="1:6">
      <c r="A20" t="s">
        <v>400</v>
      </c>
      <c r="B20" t="s">
        <v>275</v>
      </c>
      <c r="C20" t="s">
        <v>275</v>
      </c>
      <c r="D20" t="s">
        <v>464</v>
      </c>
      <c r="E20">
        <v>-89</v>
      </c>
      <c r="F20">
        <v>1442</v>
      </c>
    </row>
    <row r="21" spans="1:6">
      <c r="A21" t="s">
        <v>474</v>
      </c>
      <c r="B21" t="s">
        <v>277</v>
      </c>
      <c r="C21" t="s">
        <v>277</v>
      </c>
      <c r="D21" t="s">
        <v>464</v>
      </c>
      <c r="E21">
        <v>2161</v>
      </c>
      <c r="F21">
        <v>0</v>
      </c>
    </row>
    <row r="22" spans="1:6">
      <c r="A22" t="s">
        <v>475</v>
      </c>
      <c r="B22" t="s">
        <v>277</v>
      </c>
      <c r="C22" t="s">
        <v>277</v>
      </c>
      <c r="D22" t="s">
        <v>464</v>
      </c>
      <c r="E22">
        <v>1255</v>
      </c>
      <c r="F22">
        <v>81</v>
      </c>
    </row>
    <row r="23" spans="1:6">
      <c r="A23" t="s">
        <v>476</v>
      </c>
      <c r="B23" t="s">
        <v>285</v>
      </c>
      <c r="C23" t="s">
        <v>285</v>
      </c>
      <c r="D23" t="s">
        <v>464</v>
      </c>
      <c r="E23">
        <v>5398</v>
      </c>
      <c r="F23">
        <v>3168</v>
      </c>
    </row>
    <row r="24" spans="1:6">
      <c r="A24" t="s">
        <v>477</v>
      </c>
      <c r="B24" t="s">
        <v>231</v>
      </c>
      <c r="C24" t="s">
        <v>231</v>
      </c>
      <c r="D24" t="s">
        <v>478</v>
      </c>
    </row>
    <row r="25" spans="1:6">
      <c r="A25" t="s">
        <v>479</v>
      </c>
      <c r="B25" t="s">
        <v>287</v>
      </c>
      <c r="C25" t="s">
        <v>287</v>
      </c>
      <c r="D25" t="s">
        <v>478</v>
      </c>
      <c r="E25">
        <v>-8501</v>
      </c>
      <c r="F25">
        <v>-7633</v>
      </c>
    </row>
    <row r="26" spans="1:6">
      <c r="A26" t="s">
        <v>480</v>
      </c>
      <c r="D26" t="s">
        <v>478</v>
      </c>
      <c r="E26">
        <v>0</v>
      </c>
      <c r="F26">
        <v>1522</v>
      </c>
    </row>
    <row r="27" spans="1:6">
      <c r="A27" t="s">
        <v>481</v>
      </c>
      <c r="B27" t="s">
        <v>287</v>
      </c>
      <c r="C27" t="s">
        <v>287</v>
      </c>
      <c r="D27" t="s">
        <v>478</v>
      </c>
      <c r="E27">
        <v>0</v>
      </c>
      <c r="F27">
        <v>-17612</v>
      </c>
    </row>
    <row r="28" spans="1:6">
      <c r="A28" t="s">
        <v>482</v>
      </c>
      <c r="B28" t="s">
        <v>288</v>
      </c>
      <c r="C28" t="s">
        <v>288</v>
      </c>
      <c r="D28" t="s">
        <v>478</v>
      </c>
      <c r="E28">
        <v>6</v>
      </c>
      <c r="F28">
        <v>0</v>
      </c>
    </row>
    <row r="29" spans="1:6">
      <c r="A29" t="s">
        <v>483</v>
      </c>
      <c r="D29" t="s">
        <v>478</v>
      </c>
      <c r="E29">
        <v>13</v>
      </c>
      <c r="F29">
        <v>8</v>
      </c>
    </row>
    <row r="30" spans="1:6">
      <c r="A30" t="s">
        <v>484</v>
      </c>
      <c r="B30" t="s">
        <v>296</v>
      </c>
      <c r="C30" t="s">
        <v>296</v>
      </c>
      <c r="D30" t="s">
        <v>478</v>
      </c>
      <c r="E30">
        <v>-8482</v>
      </c>
      <c r="F30">
        <v>-23715</v>
      </c>
    </row>
    <row r="31" spans="1:6">
      <c r="A31" t="s">
        <v>485</v>
      </c>
      <c r="B31" t="s">
        <v>297</v>
      </c>
      <c r="C31" t="s">
        <v>297</v>
      </c>
      <c r="D31" t="s">
        <v>486</v>
      </c>
    </row>
    <row r="32" spans="1:6">
      <c r="A32" t="s">
        <v>487</v>
      </c>
      <c r="B32" t="s">
        <v>302</v>
      </c>
      <c r="C32" t="s">
        <v>302</v>
      </c>
      <c r="D32" t="s">
        <v>486</v>
      </c>
      <c r="E32">
        <v>-3683</v>
      </c>
      <c r="F32">
        <v>-139</v>
      </c>
    </row>
    <row r="33" spans="1:6">
      <c r="A33" t="s">
        <v>488</v>
      </c>
      <c r="B33" t="s">
        <v>299</v>
      </c>
      <c r="C33" t="s">
        <v>299</v>
      </c>
      <c r="D33" t="s">
        <v>486</v>
      </c>
      <c r="E33">
        <v>0</v>
      </c>
      <c r="F33">
        <v>1118</v>
      </c>
    </row>
    <row r="34" spans="1:6">
      <c r="A34" t="s">
        <v>489</v>
      </c>
      <c r="B34" t="s">
        <v>298</v>
      </c>
      <c r="C34" t="s">
        <v>298</v>
      </c>
      <c r="D34" t="s">
        <v>486</v>
      </c>
      <c r="E34">
        <v>0</v>
      </c>
      <c r="F34">
        <v>20618</v>
      </c>
    </row>
    <row r="35" spans="1:6">
      <c r="A35" t="s">
        <v>490</v>
      </c>
      <c r="B35" t="s">
        <v>298</v>
      </c>
      <c r="C35" t="s">
        <v>298</v>
      </c>
      <c r="D35" t="s">
        <v>486</v>
      </c>
      <c r="E35">
        <v>0</v>
      </c>
      <c r="F35">
        <v>3221</v>
      </c>
    </row>
    <row r="36" spans="1:6">
      <c r="A36" t="s">
        <v>491</v>
      </c>
      <c r="B36" t="s">
        <v>298</v>
      </c>
      <c r="C36" t="s">
        <v>298</v>
      </c>
      <c r="D36" t="s">
        <v>486</v>
      </c>
      <c r="E36">
        <v>39</v>
      </c>
      <c r="F36">
        <v>75</v>
      </c>
    </row>
    <row r="37" spans="1:6">
      <c r="A37" t="s">
        <v>492</v>
      </c>
      <c r="D37" t="s">
        <v>486</v>
      </c>
      <c r="E37">
        <v>342</v>
      </c>
      <c r="F37">
        <v>0</v>
      </c>
    </row>
    <row r="38" spans="1:6">
      <c r="A38" t="s">
        <v>493</v>
      </c>
      <c r="B38" t="s">
        <v>494</v>
      </c>
      <c r="C38" t="s">
        <v>307</v>
      </c>
      <c r="D38" t="s">
        <v>486</v>
      </c>
      <c r="E38">
        <v>-1093</v>
      </c>
      <c r="F38">
        <v>-431</v>
      </c>
    </row>
    <row r="39" spans="1:6">
      <c r="A39" t="s">
        <v>495</v>
      </c>
      <c r="B39" t="s">
        <v>311</v>
      </c>
      <c r="C39" t="s">
        <v>311</v>
      </c>
      <c r="D39" t="s">
        <v>486</v>
      </c>
      <c r="E39">
        <v>-4395</v>
      </c>
      <c r="F39">
        <v>24462</v>
      </c>
    </row>
    <row r="40" spans="1:6">
      <c r="A40" t="s">
        <v>496</v>
      </c>
      <c r="B40" t="s">
        <v>314</v>
      </c>
      <c r="C40" t="s">
        <v>314</v>
      </c>
      <c r="D40" t="s">
        <v>486</v>
      </c>
      <c r="E40">
        <v>-7479</v>
      </c>
      <c r="F40">
        <v>3915</v>
      </c>
    </row>
    <row r="41" spans="1:6">
      <c r="A41" t="s">
        <v>497</v>
      </c>
      <c r="B41" t="s">
        <v>498</v>
      </c>
      <c r="C41" t="s">
        <v>315</v>
      </c>
      <c r="D41" t="s">
        <v>486</v>
      </c>
      <c r="E41">
        <v>13809</v>
      </c>
      <c r="F41">
        <v>9894</v>
      </c>
    </row>
    <row r="42" spans="1:6">
      <c r="A42" t="s">
        <v>499</v>
      </c>
      <c r="B42" t="s">
        <v>316</v>
      </c>
      <c r="C42" t="s">
        <v>316</v>
      </c>
      <c r="D42" t="s">
        <v>486</v>
      </c>
      <c r="E42">
        <v>6330</v>
      </c>
      <c r="F42">
        <v>13809</v>
      </c>
    </row>
    <row r="43" spans="1:6">
      <c r="A43" t="s">
        <v>500</v>
      </c>
      <c r="D43" t="s">
        <v>486</v>
      </c>
    </row>
    <row r="44" spans="1:6">
      <c r="A44" t="s">
        <v>501</v>
      </c>
      <c r="D44" t="s">
        <v>486</v>
      </c>
      <c r="E44">
        <v>161</v>
      </c>
      <c r="F44">
        <v>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90A3BC-BF40-42D3-ADEB-FACBB5D472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5C76324-F08C-467A-9E25-130A37BF3C9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C6E865-61B7-4795-9D8B-ACC3D96BE2D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2021-11-12T08:53:20Z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