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92" i="1" l="1"/>
  <c r="F92" i="1"/>
  <c r="F98" i="1" s="1"/>
  <c r="F100" i="1" s="1"/>
  <c r="F128" i="1" s="1"/>
  <c r="F7" i="1" s="1"/>
  <c r="G432" i="1"/>
  <c r="G433" i="1" s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O382" i="1"/>
  <c r="N382" i="1"/>
  <c r="O381" i="1"/>
  <c r="N381" i="1"/>
  <c r="M381" i="1"/>
  <c r="L381" i="1"/>
  <c r="K381" i="1"/>
  <c r="J381" i="1"/>
  <c r="I381" i="1"/>
  <c r="H381" i="1"/>
  <c r="M377" i="1"/>
  <c r="L377" i="1"/>
  <c r="O376" i="1"/>
  <c r="N376" i="1"/>
  <c r="O375" i="1"/>
  <c r="N375" i="1"/>
  <c r="M375" i="1"/>
  <c r="L375" i="1"/>
  <c r="K375" i="1"/>
  <c r="J375" i="1"/>
  <c r="I375" i="1"/>
  <c r="H375" i="1"/>
  <c r="K373" i="1"/>
  <c r="J373" i="1"/>
  <c r="H373" i="1"/>
  <c r="O371" i="1"/>
  <c r="N371" i="1"/>
  <c r="L371" i="1"/>
  <c r="N370" i="1"/>
  <c r="I370" i="1"/>
  <c r="H370" i="1"/>
  <c r="K369" i="1"/>
  <c r="J369" i="1"/>
  <c r="H369" i="1"/>
  <c r="M368" i="1"/>
  <c r="L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84" i="1" s="1"/>
  <c r="I9" i="1"/>
  <c r="I377" i="1" s="1"/>
  <c r="H9" i="1"/>
  <c r="H377" i="1" s="1"/>
  <c r="G9" i="1"/>
  <c r="G384" i="1" s="1"/>
  <c r="O8" i="1"/>
  <c r="O383" i="1" s="1"/>
  <c r="N8" i="1"/>
  <c r="N383" i="1" s="1"/>
  <c r="M8" i="1"/>
  <c r="M383" i="1" s="1"/>
  <c r="L8" i="1"/>
  <c r="L382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" i="1" l="1"/>
  <c r="G376" i="1" s="1"/>
  <c r="G161" i="1"/>
  <c r="G8" i="1" s="1"/>
  <c r="G383" i="1" s="1"/>
  <c r="F161" i="1"/>
  <c r="F8" i="1" s="1"/>
  <c r="F383" i="1" s="1"/>
  <c r="F12" i="1"/>
  <c r="F384" i="1"/>
  <c r="F13" i="1"/>
  <c r="F14" i="1" s="1"/>
  <c r="F377" i="1"/>
  <c r="F376" i="1"/>
  <c r="F353" i="1"/>
  <c r="F355" i="1" s="1"/>
  <c r="F357" i="1" s="1"/>
  <c r="F385" i="1"/>
  <c r="G326" i="1"/>
  <c r="H365" i="1"/>
  <c r="L383" i="1"/>
  <c r="I365" i="1"/>
  <c r="L366" i="1"/>
  <c r="J368" i="1"/>
  <c r="F375" i="1"/>
  <c r="J377" i="1"/>
  <c r="F381" i="1"/>
  <c r="J383" i="1"/>
  <c r="H384" i="1"/>
  <c r="J378" i="1"/>
  <c r="K368" i="1"/>
  <c r="O370" i="1"/>
  <c r="I373" i="1"/>
  <c r="G375" i="1"/>
  <c r="M376" i="1"/>
  <c r="K377" i="1"/>
  <c r="G381" i="1"/>
  <c r="M382" i="1"/>
  <c r="K383" i="1"/>
  <c r="I384" i="1"/>
  <c r="F363" i="1"/>
  <c r="N368" i="1"/>
  <c r="N372" i="1"/>
  <c r="L373" i="1"/>
  <c r="H376" i="1"/>
  <c r="N377" i="1"/>
  <c r="L378" i="1"/>
  <c r="H382" i="1"/>
  <c r="M372" i="1"/>
  <c r="K378" i="1"/>
  <c r="K384" i="1"/>
  <c r="G363" i="1"/>
  <c r="O368" i="1"/>
  <c r="O372" i="1"/>
  <c r="I376" i="1"/>
  <c r="G377" i="1"/>
  <c r="O377" i="1"/>
  <c r="M378" i="1"/>
  <c r="I382" i="1"/>
  <c r="F44" i="1"/>
  <c r="H363" i="1"/>
  <c r="J376" i="1"/>
  <c r="G13" i="1"/>
  <c r="G44" i="1"/>
  <c r="I363" i="1"/>
  <c r="G382" i="1" l="1"/>
  <c r="F382" i="1"/>
  <c r="G366" i="1"/>
  <c r="F366" i="1"/>
  <c r="G14" i="1"/>
  <c r="G378" i="1"/>
  <c r="G370" i="1"/>
  <c r="G59" i="1"/>
  <c r="G67" i="1" s="1"/>
  <c r="G71" i="1" s="1"/>
  <c r="G353" i="1"/>
  <c r="G355" i="1" s="1"/>
  <c r="G357" i="1" s="1"/>
  <c r="G385" i="1"/>
  <c r="F378" i="1"/>
  <c r="F59" i="1"/>
  <c r="F67" i="1" s="1"/>
  <c r="F71" i="1" s="1"/>
  <c r="F370" i="1"/>
  <c r="G373" i="1" l="1"/>
  <c r="G83" i="1"/>
  <c r="G372" i="1"/>
  <c r="G6" i="1"/>
  <c r="F373" i="1"/>
  <c r="F83" i="1"/>
  <c r="F372" i="1"/>
  <c r="F6" i="1"/>
  <c r="F365" i="1" l="1"/>
  <c r="F371" i="1"/>
  <c r="G371" i="1"/>
  <c r="G365" i="1"/>
</calcChain>
</file>

<file path=xl/sharedStrings.xml><?xml version="1.0" encoding="utf-8"?>
<sst xmlns="http://schemas.openxmlformats.org/spreadsheetml/2006/main" count="874" uniqueCount="544">
  <si>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</si>
  <si>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</si>
  <si>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</si>
  <si>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</si>
  <si>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</si>
  <si>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</si>
  <si>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</si>
  <si>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</si>
  <si>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</si>
  <si>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</si>
  <si>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</si>
  <si>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</si>
  <si>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</si>
  <si>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</si>
  <si>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</si>
  <si>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</si>
  <si>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</si>
  <si>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</si>
  <si>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</si>
  <si>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</si>
  <si>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</si>
  <si>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</si>
  <si>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</si>
  <si>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</si>
  <si>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</si>
  <si>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</si>
  <si>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</si>
  <si>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</si>
  <si>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</si>
  <si>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</si>
  <si>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</si>
  <si>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</si>
  <si>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</si>
  <si>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</si>
  <si>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</si>
  <si>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</si>
  <si>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</si>
  <si>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</si>
  <si>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</si>
  <si>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</si>
  <si>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</si>
  <si>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</si>
  <si>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</si>
  <si>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</si>
  <si>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</si>
  <si>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</si>
  <si>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</si>
  <si>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</si>
  <si>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</si>
  <si>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</si>
  <si>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</si>
  <si>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</si>
  <si>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</si>
  <si>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</si>
  <si>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</si>
  <si>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</si>
  <si>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</si>
  <si>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</si>
  <si>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</si>
  <si>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</si>
  <si>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</si>
  <si>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</si>
  <si>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</si>
  <si>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</si>
  <si>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</si>
  <si>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</si>
  <si>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</si>
  <si>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</si>
  <si>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</si>
  <si>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</si>
  <si>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</si>
  <si>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</si>
  <si>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</si>
  <si>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</si>
  <si>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</si>
  <si>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</si>
  <si>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</si>
  <si>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</si>
  <si>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</si>
  <si>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</si>
  <si>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</si>
  <si>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</si>
  <si>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</si>
  <si>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</si>
  <si>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</si>
  <si>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</si>
  <si>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</si>
  <si>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</si>
  <si>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</si>
  <si>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</si>
  <si>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</si>
  <si>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</si>
  <si>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</si>
  <si>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</si>
  <si>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</si>
  <si>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</si>
  <si>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</si>
  <si>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</si>
  <si>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</si>
  <si>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</si>
  <si>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</si>
  <si>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</si>
  <si>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</si>
  <si>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</si>
  <si>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</si>
  <si>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</si>
  <si>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</si>
  <si>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</si>
  <si>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</si>
  <si>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</si>
  <si>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</si>
  <si>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</si>
  <si>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</si>
  <si>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</si>
  <si>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</si>
  <si>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</si>
  <si>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</si>
  <si>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</si>
  <si>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</si>
  <si>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</si>
  <si>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</si>
  <si>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</si>
  <si>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</si>
  <si>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</si>
  <si>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</si>
  <si>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</si>
  <si>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</si>
  <si>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</si>
  <si>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</si>
  <si>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</si>
  <si>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</si>
  <si>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</si>
  <si>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</si>
  <si>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</si>
  <si>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</si>
  <si>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</si>
  <si>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</si>
  <si>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</si>
  <si>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</si>
  <si>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</si>
  <si>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</si>
  <si>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</si>
  <si>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</si>
  <si>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</si>
  <si>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</si>
  <si>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</si>
  <si>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</si>
  <si>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</si>
  <si>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</si>
  <si>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</si>
  <si>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</si>
  <si>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</si>
  <si>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</si>
  <si>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</si>
  <si>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</si>
  <si>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</si>
  <si>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</si>
  <si>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</si>
  <si>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</si>
  <si>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</si>
  <si>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</si>
  <si>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</si>
  <si>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</si>
  <si>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</si>
  <si>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</si>
  <si>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</si>
  <si>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</si>
  <si>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</si>
  <si>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</si>
  <si>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</si>
  <si>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</si>
  <si>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</si>
  <si>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</si>
  <si>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</si>
  <si>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</si>
  <si>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</si>
  <si>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</si>
  <si>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</si>
  <si>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</si>
  <si>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</si>
  <si>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</si>
  <si>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</si>
  <si>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</si>
  <si>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</si>
  <si>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</si>
  <si>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</si>
  <si>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</si>
  <si>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</si>
  <si>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</si>
  <si>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</si>
  <si>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</si>
  <si>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</si>
  <si>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</si>
  <si>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</si>
  <si>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</si>
  <si>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</si>
  <si>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</si>
  <si>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</si>
  <si>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</si>
  <si>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</si>
  <si>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</si>
  <si>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</si>
  <si>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</si>
  <si>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</si>
  <si>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</si>
  <si>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</si>
  <si>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</si>
  <si>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</si>
  <si>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</si>
  <si>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</si>
  <si>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</si>
  <si>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</si>
  <si>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</si>
  <si>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</si>
  <si>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</si>
  <si>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</si>
  <si>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</si>
  <si>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</si>
  <si>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</si>
  <si>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</si>
  <si>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</si>
  <si>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</si>
  <si>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</si>
  <si>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</si>
  <si>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</si>
  <si>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</si>
  <si>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</si>
  <si>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</si>
  <si>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</si>
  <si>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</si>
  <si>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</si>
  <si>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</si>
  <si>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</si>
  <si>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</si>
  <si>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</si>
  <si>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</si>
  <si>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</si>
  <si>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</si>
  <si>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</si>
  <si>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</si>
  <si>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</si>
  <si>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</si>
  <si>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</si>
  <si>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</si>
  <si>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</si>
  <si>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</si>
  <si>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</si>
  <si>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</si>
  <si>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</si>
  <si>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</si>
  <si>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</si>
  <si>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</si>
  <si>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</si>
  <si>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</si>
  <si>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</si>
  <si>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</si>
  <si>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</si>
  <si>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</si>
  <si>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</si>
  <si>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</si>
  <si>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</si>
  <si>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</si>
  <si>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</si>
  <si>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</si>
  <si>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</si>
  <si>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</si>
  <si>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</si>
  <si>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</si>
  <si>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</si>
  <si>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</si>
  <si>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</si>
  <si>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</si>
  <si>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</si>
  <si>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</si>
  <si>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</si>
  <si>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</si>
  <si>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</si>
  <si>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</si>
  <si>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</si>
  <si>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</si>
  <si>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</si>
  <si>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</si>
  <si>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</si>
  <si>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</si>
  <si>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</si>
  <si>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</si>
  <si>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</si>
  <si>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</si>
  <si>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</si>
  <si>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</si>
  <si>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</si>
  <si>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</si>
  <si>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</si>
  <si>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</si>
  <si>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</si>
  <si>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</si>
  <si>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</si>
  <si>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</si>
  <si>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</si>
  <si>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</si>
  <si>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</si>
  <si>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</si>
  <si>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</si>
  <si>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</si>
  <si>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</si>
  <si>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</si>
  <si>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</si>
  <si>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</si>
  <si>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</si>
  <si>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</si>
  <si>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</si>
  <si>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</si>
  <si>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</si>
  <si>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</si>
  <si>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</si>
  <si>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</si>
  <si>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</si>
  <si>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</si>
  <si>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</si>
  <si>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</si>
  <si>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</si>
  <si>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</si>
  <si>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</si>
  <si>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</si>
  <si>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</si>
  <si>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</si>
  <si>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</si>
  <si>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</si>
  <si>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</si>
  <si>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</si>
  <si>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</si>
  <si>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</si>
  <si>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</si>
  <si>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</si>
  <si>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</si>
  <si>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</si>
  <si>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</si>
  <si>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</si>
  <si>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</si>
  <si>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</si>
  <si>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</si>
  <si>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</si>
  <si>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</si>
  <si>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</si>
  <si>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</si>
  <si>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</si>
  <si>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</si>
  <si>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</si>
  <si>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</si>
  <si>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</si>
  <si>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</si>
  <si>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</si>
  <si>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</si>
  <si>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</si>
  <si>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</si>
  <si>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</si>
  <si>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</si>
  <si>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</si>
  <si>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</si>
  <si>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</si>
  <si>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</si>
  <si>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</si>
  <si>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</si>
  <si>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</si>
  <si>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</si>
  <si>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</si>
  <si>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</si>
  <si>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</si>
  <si>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</si>
  <si>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</si>
  <si>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</si>
  <si>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</si>
  <si>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</si>
  <si>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</si>
  <si>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GoPro, Inc</t>
  </si>
  <si>
    <t>Consolidated Balance Sheets</t>
  </si>
  <si>
    <t>(in thousands, except par values)</t>
  </si>
  <si>
    <t>Assets</t>
  </si>
  <si>
    <t>Current assets:</t>
  </si>
  <si>
    <t>Cash and cash equivalents</t>
  </si>
  <si>
    <t>Marketable securities</t>
  </si>
  <si>
    <t>Accounts receivable, net</t>
  </si>
  <si>
    <t>Inventory</t>
  </si>
  <si>
    <t>Prepaid expenses and other current assets</t>
  </si>
  <si>
    <t>Total current assets</t>
  </si>
  <si>
    <t>Property and equipment, net</t>
  </si>
  <si>
    <t>Property and Equipment</t>
  </si>
  <si>
    <t>Intangible assets, net</t>
  </si>
  <si>
    <t>Other Intangibles</t>
  </si>
  <si>
    <t>Goodwill</t>
  </si>
  <si>
    <t>Other long-term assets</t>
  </si>
  <si>
    <t>Total assets</t>
  </si>
  <si>
    <t>Liabilities and Stockholders Equity</t>
  </si>
  <si>
    <t>Current liabilities:</t>
  </si>
  <si>
    <t>Accounts payable</t>
  </si>
  <si>
    <t>Accrued liabilities</t>
  </si>
  <si>
    <t>Deferred revenue</t>
  </si>
  <si>
    <t>Accrued Revenue</t>
  </si>
  <si>
    <t>Total current liabilities</t>
  </si>
  <si>
    <t>Long-term taxes payable</t>
  </si>
  <si>
    <t>Long-term debt</t>
  </si>
  <si>
    <t>Other long-term liabilities</t>
  </si>
  <si>
    <t>Total liabilities</t>
  </si>
  <si>
    <t>Commitments, contingencies and guarantees (Note 11)</t>
  </si>
  <si>
    <t>Stockholders equity:</t>
  </si>
  <si>
    <t>Preferred stock, $0.0001 par value, 5,000 shares authorized; none issued</t>
  </si>
  <si>
    <t>Common stock and additional paid-in capital, $0.0001 par value, 500,000</t>
  </si>
  <si>
    <t>Class A shares authorized, 105,170 and 101,034 shares issued and</t>
  </si>
  <si>
    <t>outstanding, respectively; 150,000 Class B shares authorized, 35,897 and 35,966 shares issued and outstanding, respectively</t>
  </si>
  <si>
    <t>Treasury stock, at cost, 10,710 and 10,710 shares, respectively</t>
  </si>
  <si>
    <t>Treasury Stock</t>
  </si>
  <si>
    <t>Accumulated deficit</t>
  </si>
  <si>
    <t>Total stockholders equity</t>
  </si>
  <si>
    <t>presented, and each component as a percentage of revenue:</t>
  </si>
  <si>
    <t>(dollars in thousands)</t>
  </si>
  <si>
    <t>Revenue</t>
  </si>
  <si>
    <t>Cost of revenue</t>
  </si>
  <si>
    <t>Gross profit</t>
  </si>
  <si>
    <t>Gross Profit</t>
  </si>
  <si>
    <t>Operating expenses:</t>
  </si>
  <si>
    <t>Research and development</t>
  </si>
  <si>
    <t>Sales and marketing</t>
  </si>
  <si>
    <t>Selling and distribution expenses</t>
  </si>
  <si>
    <t>General and administrative</t>
  </si>
  <si>
    <t>Total operating expenses</t>
  </si>
  <si>
    <t>Operating loss</t>
  </si>
  <si>
    <t>Operating Loss</t>
  </si>
  <si>
    <t>Other income (expense):</t>
  </si>
  <si>
    <t>Interest expense</t>
  </si>
  <si>
    <t>Other income, net</t>
  </si>
  <si>
    <t>Total other expense, net</t>
  </si>
  <si>
    <t>Other Income - Net profit (loss)</t>
  </si>
  <si>
    <t>Loss before income taxes</t>
  </si>
  <si>
    <t>Profit before Zakat</t>
  </si>
  <si>
    <t>Income tax expense</t>
  </si>
  <si>
    <t>Net loss</t>
  </si>
  <si>
    <t>(camera units and dollars in thousands)</t>
  </si>
  <si>
    <t>Camera units shipped</t>
  </si>
  <si>
    <t>Direct channel</t>
  </si>
  <si>
    <t>551,095</t>
  </si>
  <si>
    <t>Percentage of revenue</t>
  </si>
  <si>
    <t>Distribution channel</t>
  </si>
  <si>
    <t>597,242</t>
  </si>
  <si>
    <t>Total revenue</t>
  </si>
  <si>
    <t>1,148,337</t>
  </si>
  <si>
    <t>Americas</t>
  </si>
  <si>
    <t>498,633</t>
  </si>
  <si>
    <t>Europe, Middle East and Africa (EMEA)</t>
  </si>
  <si>
    <t>366,037</t>
  </si>
  <si>
    <t>Asia and Pacific (APAC)</t>
  </si>
  <si>
    <t>283,667</t>
  </si>
  <si>
    <t>Total Cost of Revenue</t>
  </si>
  <si>
    <t>Total Cost of Revenue TODO REMOVE</t>
  </si>
  <si>
    <t>2018 Compared to 2017.  Revenue was slightly down in 2018 at $1.15 billion compared to $1.18 billion in 2017</t>
  </si>
  <si>
    <t>(in thousands)</t>
  </si>
  <si>
    <t>Operating activities:</t>
  </si>
  <si>
    <t>Operating Activities</t>
  </si>
  <si>
    <t>Adjustments to reconcile net loss to net cash used in operating</t>
  </si>
  <si>
    <t>activities:</t>
  </si>
  <si>
    <t>Depreciation and amortization</t>
  </si>
  <si>
    <t>Stock-based compensation</t>
  </si>
  <si>
    <t>Excess tax benefit from stock-based compensation (1)</t>
  </si>
  <si>
    <t>Deferred income taxes</t>
  </si>
  <si>
    <t>Non-cash restructuring charges</t>
  </si>
  <si>
    <t>Non-cash interest expense</t>
  </si>
  <si>
    <t>Impairment of intangible assets</t>
  </si>
  <si>
    <t>Gain on sale and license of intellectual property</t>
  </si>
  <si>
    <t>Other</t>
  </si>
  <si>
    <t>Changes in operating assets and liabilities:</t>
  </si>
  <si>
    <t>Prepaid expenses and other assets</t>
  </si>
  <si>
    <t>Accounts payable and other liabilities</t>
  </si>
  <si>
    <t>Net cash used in operating activities</t>
  </si>
  <si>
    <t>Investing activities:</t>
  </si>
  <si>
    <t>Investing Activities</t>
  </si>
  <si>
    <t>Purchases of property and equipment, net</t>
  </si>
  <si>
    <t>Purchases of marketable securities</t>
  </si>
  <si>
    <t>Maturities of marketable securities</t>
  </si>
  <si>
    <t>Sale of marketable securities</t>
  </si>
  <si>
    <t>Proceeds from the sale and license of intellectual property</t>
  </si>
  <si>
    <t>Acquisitions, net of cash acquired</t>
  </si>
  <si>
    <t>Net cash provided by (used in) investing activities</t>
  </si>
  <si>
    <t>Financing activities:</t>
  </si>
  <si>
    <t>Financing Activities</t>
  </si>
  <si>
    <t>Proceeds from issuance of common stock</t>
  </si>
  <si>
    <t>Taxes paid related to net share settlement of equity awards</t>
  </si>
  <si>
    <t>Finance Costs</t>
  </si>
  <si>
    <t>Proceeds from issuance of convertible senior notes</t>
  </si>
  <si>
    <t>Prepayment of forward stock repurchase transaction</t>
  </si>
  <si>
    <t>Payment of deferred acquisition-related consideration</t>
  </si>
  <si>
    <t>Payment of debt issuance costs</t>
  </si>
  <si>
    <t>Net cash provided by (used in) financing activities</t>
  </si>
  <si>
    <t>Effect of exchange rate changes on cash and cash equivalents</t>
  </si>
  <si>
    <t>Net increase (decrease) in cash and cash equivalents</t>
  </si>
  <si>
    <t>Cash and cash equivalents at beginning of period</t>
  </si>
  <si>
    <t>Supplementary cash flow disclosure:</t>
  </si>
  <si>
    <t>Cash paid for interest</t>
  </si>
  <si>
    <t>Cash paid (refunded) for income taxes, net</t>
  </si>
  <si>
    <t xml:space="preserve">Adjustment for Income Tax Paid </t>
  </si>
  <si>
    <t>Non-cash investing and financing activities:</t>
  </si>
  <si>
    <t>Purchases of property and equipment included in accounts payable and accrued liabilities</t>
  </si>
  <si>
    <t>Effective January 1, 2017, the Company adopted an accounting standard which addresses, among other items, updates to the</t>
  </si>
  <si>
    <t>presentation and treatment of excess tax benefits related to stock-based compensation</t>
  </si>
  <si>
    <t>The accompanying notes are an integral part of these consolidated financial statements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</si>
  <si>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</si>
  <si>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</si>
  <si>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</si>
  <si>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</si>
  <si>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</si>
  <si>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</si>
  <si>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sales and distribution expenses</t>
  </si>
  <si>
    <t>administrative expenses</t>
  </si>
  <si>
    <t>interest expense</t>
  </si>
  <si>
    <t>other income (expenses)</t>
  </si>
  <si>
    <t>property, plant and equipment</t>
  </si>
  <si>
    <t>leasehold improvements</t>
  </si>
  <si>
    <t>leased assets</t>
  </si>
  <si>
    <t>accumulated depreciation and amortisation</t>
  </si>
  <si>
    <t>added value</t>
  </si>
  <si>
    <t>cost of goods sold</t>
  </si>
  <si>
    <t>revenue</t>
  </si>
  <si>
    <t>cost of revenue</t>
  </si>
  <si>
    <t>added value and changed sign</t>
  </si>
  <si>
    <t>research and development</t>
  </si>
  <si>
    <t>general and administrative</t>
  </si>
  <si>
    <t>sales and marketing</t>
  </si>
  <si>
    <t>interest paid and financial costs</t>
  </si>
  <si>
    <t>other income, net</t>
  </si>
  <si>
    <t>current taxation</t>
  </si>
  <si>
    <t>income tax expense</t>
  </si>
  <si>
    <t>production, engineering and other equipment</t>
  </si>
  <si>
    <t>tooling</t>
  </si>
  <si>
    <t>computers and software</t>
  </si>
  <si>
    <t>furniture and office equipment</t>
  </si>
  <si>
    <t>tradeshow equipment and other</t>
  </si>
  <si>
    <t>construction in progress</t>
  </si>
  <si>
    <t>less: accumulated depreciation and amortization</t>
  </si>
  <si>
    <t>components</t>
  </si>
  <si>
    <t>finished goods</t>
  </si>
  <si>
    <t>changed value</t>
  </si>
  <si>
    <t>stock - finished goods</t>
  </si>
  <si>
    <t>stock - raw materials</t>
  </si>
  <si>
    <t>marketable investments</t>
  </si>
  <si>
    <t>marketable securities</t>
  </si>
  <si>
    <t>deleted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</si>
</sst>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62-4AB7-9C30-1EABE5416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C4C-46FA-9C9A-A31C013104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A1-47FC-9C9F-E43FF23920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B9E-41A3-ADCF-FCD1A6D450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BAA-434A-A5D4-D08E44F56F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664-4D13-88BE-7D5D8E850B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52E-4C61-B197-27E646EA5C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88-4392-B9E0-DF060B9119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B7C-447A-A549-B4D18A9575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26-489B-A289-D498F95F58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A15-451D-984D-C6BAC18588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8B8-4764-8EA3-B846AB6225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E0-45AF-86A7-1209A908FD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70-434D-AC06-790E4D0DE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EF-4FA0-8416-30239EF3EA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9.14062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-109034</v>
      </c>
      <c r="G6" s="7">
        <f t="shared" ref="G6:O6" si="1">IF(G4=$BF$1,"",G71)</f>
        <v>-182873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224286</v>
      </c>
      <c r="G7" s="7">
        <f t="shared" ref="G7:O7" si="2">IF(G4=$BF$1,"",G128)</f>
        <v>276559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474073</v>
      </c>
      <c r="G8" s="7">
        <f t="shared" ref="G8:O8" si="3">IF(G4=$BF$1,"",G161)</f>
        <v>573687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299499</v>
      </c>
      <c r="G9" s="7">
        <f t="shared" ref="G9:O9" si="4">IF(G4=$BF$1,"",G189)</f>
        <v>370531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186748</v>
      </c>
      <c r="G10" s="7">
        <f t="shared" ref="G10:O10" si="5">IF(G4=$BF$1,"",G210)</f>
        <v>181010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212112</v>
      </c>
      <c r="G11" s="7">
        <f t="shared" ref="G11:O11" si="6">IF(G4=$BF$1,"",G227)</f>
        <v>298705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698359</v>
      </c>
      <c r="G12" s="35">
        <f t="shared" ref="G12:O12" si="7">IF(G4=$BF$1,"",SUM(G7:G8))</f>
        <v>850246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698359</v>
      </c>
      <c r="G13" s="35">
        <f t="shared" ref="G13:O13" si="8">IF(G4=$BF$1,"",SUM(G9:G11))</f>
        <v>850246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1148337</v>
      </c>
      <c r="G24">
        <v>1179741</v>
      </c>
      <c r="H24">
        <v>100</v>
      </c>
      <c r="I24">
        <v>1179741</v>
      </c>
      <c r="J24">
        <v>100</v>
      </c>
      <c r="K24">
        <v>1185481</v>
      </c>
      <c r="L24">
        <v>100</v>
      </c>
      <c r="P24" s="49" t="s">
        <v>517</v>
      </c>
    </row>
    <row r="25" spans="5:16">
      <c r="E25" s="1" t="s">
        <v>27</v>
      </c>
      <c r="F25">
        <v>786903</v>
      </c>
      <c r="G25">
        <v>795211</v>
      </c>
      <c r="H25">
        <v>69</v>
      </c>
      <c r="I25">
        <v>795211</v>
      </c>
      <c r="J25">
        <v>67</v>
      </c>
      <c r="K25">
        <v>723561</v>
      </c>
      <c r="L25">
        <v>61</v>
      </c>
      <c r="P25" s="49" t="s">
        <v>517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361434</v>
      </c>
      <c r="G30" s="7">
        <f>IF(G4=$BF$1,"",G24-G25+ABS(G26)-G27-G28-G29)</f>
        <v>384530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0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  <c r="F33">
        <v>222096</v>
      </c>
      <c r="G33">
        <v>236581</v>
      </c>
      <c r="H33">
        <v>19</v>
      </c>
      <c r="I33">
        <v>236581</v>
      </c>
      <c r="J33">
        <v>20</v>
      </c>
      <c r="K33">
        <v>368620</v>
      </c>
      <c r="L33">
        <v>31</v>
      </c>
      <c r="P33" s="49" t="s">
        <v>521</v>
      </c>
    </row>
    <row r="34" spans="5:16">
      <c r="E34" s="1" t="s">
        <v>36</v>
      </c>
      <c r="F34">
        <v>66004</v>
      </c>
      <c r="G34">
        <v>82144</v>
      </c>
      <c r="H34">
        <v>6</v>
      </c>
      <c r="I34">
        <v>82144</v>
      </c>
      <c r="J34">
        <v>7</v>
      </c>
      <c r="K34">
        <v>107367</v>
      </c>
      <c r="L34">
        <v>9</v>
      </c>
      <c r="P34" s="49" t="s">
        <v>517</v>
      </c>
    </row>
    <row r="35" spans="5:16">
      <c r="E35" s="1" t="s">
        <v>37</v>
      </c>
      <c r="F35">
        <v>167296</v>
      </c>
      <c r="G35">
        <v>229265</v>
      </c>
      <c r="H35">
        <v>15</v>
      </c>
      <c r="I35">
        <v>229265</v>
      </c>
      <c r="J35">
        <v>19</v>
      </c>
      <c r="K35">
        <v>358902</v>
      </c>
      <c r="L35">
        <v>30</v>
      </c>
      <c r="P35" s="49" t="s">
        <v>517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455396</v>
      </c>
      <c r="G43" s="7">
        <f>G32+G33+G34+G35+G36+G37+G38+G39+G40+G41+G42</f>
        <v>547990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0"/>
    </row>
    <row r="44" spans="5:16">
      <c r="E44" s="6" t="s">
        <v>46</v>
      </c>
      <c r="F44" s="7">
        <f>F30+F31-F43</f>
        <v>-93962</v>
      </c>
      <c r="G44" s="7">
        <f>IF(G4=$BF$1,"",G30+G31-G43)</f>
        <v>-163460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18683</v>
      </c>
      <c r="G49">
        <v>13660</v>
      </c>
      <c r="H49">
        <v>-1</v>
      </c>
      <c r="I49">
        <v>-13660</v>
      </c>
      <c r="J49">
        <v>-1</v>
      </c>
      <c r="K49">
        <v>-2992</v>
      </c>
      <c r="L49">
        <v>0</v>
      </c>
      <c r="P49" s="49" t="s">
        <v>517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4970</v>
      </c>
      <c r="G54">
        <v>733</v>
      </c>
      <c r="H54">
        <v>-1</v>
      </c>
      <c r="I54">
        <v>-5708</v>
      </c>
      <c r="J54">
        <v>0</v>
      </c>
      <c r="K54">
        <v>42411</v>
      </c>
      <c r="L54">
        <v>4</v>
      </c>
      <c r="P54" s="49" t="s">
        <v>517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-107675</v>
      </c>
      <c r="G59" s="7">
        <f>IF(G4=$BF$1,"",G44+G45+G46+G47+G48-G49-G50-G51+G52-G53+G54+G55-G56+G57+G58)</f>
        <v>-176387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 s="38">
        <v>1359</v>
      </c>
      <c r="G60" s="38">
        <v>6486</v>
      </c>
      <c r="P60" s="49" t="s">
        <v>517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-109034</v>
      </c>
      <c r="G67" s="7">
        <f>IF(G4=$BF$1,"",SUM(G59,-G60,-ABS(G61),-G62,-G66))</f>
        <v>-182873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-109034</v>
      </c>
      <c r="G71" s="7">
        <f t="shared" ref="G71:O71" si="14">IF(G4=$BF$1,"",SUM(G67:G70))</f>
        <v>-182873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-109034</v>
      </c>
      <c r="G83" s="7">
        <f t="shared" ref="G83:O83" si="15">IF(G4=$BF$1,"",SUM(G71:G82))</f>
        <v>-182873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  <c r="F90" s="38">
        <v>80</v>
      </c>
      <c r="G90" s="38">
        <v>347</v>
      </c>
      <c r="P90" s="49" t="s">
        <v>517</v>
      </c>
    </row>
    <row r="91" spans="5:16">
      <c r="E91" s="1" t="s">
        <v>83</v>
      </c>
    </row>
    <row r="92" spans="5:16">
      <c r="E92" s="12" t="s">
        <v>84</v>
      </c>
      <c r="F92">
        <f>43019+17808+20865+14969+7009</f>
        <v>103670</v>
      </c>
      <c r="G92">
        <f>47502+24871+20636+14895+7237</f>
        <v>115141</v>
      </c>
      <c r="P92" s="49" t="s">
        <v>538</v>
      </c>
    </row>
    <row r="93" spans="5:16">
      <c r="E93" s="1" t="s">
        <v>85</v>
      </c>
    </row>
    <row r="94" spans="5:16">
      <c r="E94" s="1" t="s">
        <v>86</v>
      </c>
      <c r="F94" s="38">
        <v>66198</v>
      </c>
      <c r="G94" s="38">
        <v>67713</v>
      </c>
      <c r="P94" s="49" t="s">
        <v>517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169948</v>
      </c>
      <c r="G98" s="7">
        <f>IF(G4=$BF$1,"",G89+G90+G91+G92+G93+G94+G95+G96)</f>
        <v>183201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-123381</v>
      </c>
      <c r="G99" s="38">
        <v>-114614</v>
      </c>
      <c r="P99" s="49" t="s">
        <v>517</v>
      </c>
    </row>
    <row r="100" spans="5:16">
      <c r="E100" s="6" t="s">
        <v>90</v>
      </c>
      <c r="F100" s="7">
        <f>F98+F99</f>
        <v>46567</v>
      </c>
      <c r="G100" s="7">
        <f t="shared" ref="G100:O100" si="17">IF(G4=$BF$1,"",G98+G99)</f>
        <v>68587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>
        <v>146459</v>
      </c>
      <c r="G101">
        <v>146459</v>
      </c>
    </row>
    <row r="102" spans="5:16">
      <c r="E102" s="1" t="s">
        <v>92</v>
      </c>
      <c r="F102">
        <v>13065</v>
      </c>
      <c r="G102">
        <v>24499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159524</v>
      </c>
      <c r="G104" s="7">
        <f t="shared" ref="G104:O104" si="18">IF(G4=$BF$1,"",G101+G102+G103)</f>
        <v>170958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  <c r="F108">
        <v>18195</v>
      </c>
      <c r="G108">
        <v>37014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/>
      <c r="G113"/>
      <c r="P113" s="49" t="s">
        <v>543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224286</v>
      </c>
      <c r="G128" s="7">
        <f t="shared" ref="G128:O128" si="19">IF(G4=$BF$1,"",G100+SUM(G104:G126))</f>
        <v>276559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152095</v>
      </c>
      <c r="G130">
        <v>202504</v>
      </c>
    </row>
    <row r="131" spans="5:16">
      <c r="E131" s="1" t="s">
        <v>118</v>
      </c>
      <c r="F131" s="38">
        <v>45417</v>
      </c>
      <c r="G131" s="38">
        <v>44886</v>
      </c>
      <c r="P131" s="49" t="s">
        <v>517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197512</v>
      </c>
      <c r="G140" s="7">
        <f t="shared" ref="G140:O140" si="20">IF(G4=$BF$1,"",G130+G131+G132+G133+G134+G135+G136+G139)</f>
        <v>247390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19205</v>
      </c>
      <c r="G142" s="38">
        <v>18995</v>
      </c>
      <c r="P142" s="49" t="s">
        <v>517</v>
      </c>
    </row>
    <row r="143" spans="5:16">
      <c r="E143" s="1" t="s">
        <v>125</v>
      </c>
    </row>
    <row r="144" spans="5:16">
      <c r="E144" s="1" t="s">
        <v>126</v>
      </c>
      <c r="F144">
        <v>97253</v>
      </c>
      <c r="G144">
        <v>131556</v>
      </c>
      <c r="P144" s="49" t="s">
        <v>517</v>
      </c>
    </row>
    <row r="145" spans="5:16">
      <c r="E145" s="6" t="s">
        <v>127</v>
      </c>
      <c r="F145" s="7">
        <f>F141+F142+F143+F144</f>
        <v>116458</v>
      </c>
      <c r="G145" s="7">
        <f t="shared" ref="G145:O145" si="21">IF(G4=$BF$1,"",G141+G142+G143+G144)</f>
        <v>150551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50"/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30887</v>
      </c>
      <c r="G154">
        <v>62811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129216</v>
      </c>
      <c r="G157">
        <v>112935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160103</v>
      </c>
      <c r="G160" s="7">
        <f>IF(G4=$BF$1,"",G146+G147+G148+G149+G150+G151+G152+G153+G154+G155+G156+G157+G158+G159)</f>
        <v>175746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474073</v>
      </c>
      <c r="G161" s="7">
        <f t="shared" ref="G161:O161" si="22">IF(G4=$BF$1,"",G140+G145+G160)</f>
        <v>573687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135892</v>
      </c>
      <c r="G172">
        <v>213030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</row>
    <row r="185" spans="5:16">
      <c r="E185" s="12" t="s">
        <v>162</v>
      </c>
      <c r="F185">
        <v>15129</v>
      </c>
      <c r="G185">
        <v>19244</v>
      </c>
    </row>
    <row r="187" spans="5:16">
      <c r="E187" s="1" t="s">
        <v>163</v>
      </c>
      <c r="F187">
        <v>148478</v>
      </c>
      <c r="G187">
        <v>138257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299499</v>
      </c>
      <c r="G189" s="7">
        <f t="shared" ref="G189:O189" si="23">IF(G4=$BF$1,"",SUM(G163:G188))</f>
        <v>370531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  <c r="F193">
        <v>138992</v>
      </c>
      <c r="G193">
        <v>130048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</row>
    <row r="198" spans="5:7">
      <c r="E198" s="1" t="s">
        <v>173</v>
      </c>
      <c r="F198">
        <v>19553</v>
      </c>
      <c r="G198">
        <v>21188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v>28203</v>
      </c>
      <c r="G209">
        <v>29774</v>
      </c>
    </row>
    <row r="210" spans="5:16">
      <c r="E210" s="6" t="s">
        <v>14</v>
      </c>
      <c r="F210" s="7">
        <f>SUM(F191:F209)</f>
        <v>186748</v>
      </c>
      <c r="G210" s="7">
        <f t="shared" ref="G210:O210" si="24">IF(G4=$BF$1,"",SUM(G191:G209))</f>
        <v>181010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894755</v>
      </c>
      <c r="G212">
        <v>854452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-569030</v>
      </c>
      <c r="G217">
        <v>-442134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-113613</v>
      </c>
      <c r="G223">
        <v>-113613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212112</v>
      </c>
      <c r="G227" s="7">
        <f t="shared" ref="G227:O227" si="25">IF(G4=$BF$1,"",SUM(G212:G226))</f>
        <v>298705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-109034</v>
      </c>
      <c r="G267">
        <v>-182873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35063</v>
      </c>
      <c r="G271">
        <v>41478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  <c r="F275">
        <v>0</v>
      </c>
      <c r="G275">
        <v>0</v>
      </c>
    </row>
    <row r="276" spans="5:7">
      <c r="E276" s="1" t="s">
        <v>241</v>
      </c>
    </row>
    <row r="277" spans="5:7" ht="25.5" customHeight="1">
      <c r="E277" s="1" t="s">
        <v>242</v>
      </c>
    </row>
    <row r="278" spans="5:7">
      <c r="E278" s="1" t="s">
        <v>243</v>
      </c>
      <c r="F278">
        <v>8112</v>
      </c>
      <c r="G278">
        <v>5345</v>
      </c>
    </row>
    <row r="279" spans="5:7">
      <c r="E279" s="1" t="s">
        <v>244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  <c r="F284">
        <v>-32090</v>
      </c>
      <c r="G284">
        <v>8370</v>
      </c>
    </row>
    <row r="285" spans="5:7">
      <c r="E285" s="1" t="s">
        <v>248</v>
      </c>
      <c r="F285">
        <v>40887</v>
      </c>
      <c r="G285">
        <v>51255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  <c r="F288">
        <v>1696</v>
      </c>
      <c r="G288">
        <v>4094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53668</v>
      </c>
      <c r="G296" s="7">
        <f>IF(G4=$BF$1,"",G271+G272+G273+G274+G275+G276+G277+G278+G279+G280+G281+G282+G283+G284+G285+G286+G287+G288+G289+G290+G291+G292+G293+G294+G295)</f>
        <v>110542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-55366</v>
      </c>
      <c r="G297" s="7">
        <f t="shared" ref="G297:O297" si="27">IF(G4=$BF$1,"",MIN(F267,F268,F269)+F296)</f>
        <v>-55366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34093</v>
      </c>
      <c r="G299">
        <v>16641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35390</v>
      </c>
      <c r="G302">
        <v>9303</v>
      </c>
    </row>
    <row r="303" spans="5:15">
      <c r="E303" s="1" t="s">
        <v>265</v>
      </c>
      <c r="F303">
        <v>-16460</v>
      </c>
      <c r="G303">
        <v>52278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-2674</v>
      </c>
      <c r="G309">
        <v>5249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-70400</v>
      </c>
      <c r="G313">
        <v>-44411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-20051</v>
      </c>
      <c r="G318" s="7">
        <f>IF(G4=$BF$1,"",G299+G300+G301+G302+G303+G304+G305+G306+G307+G308+G309+G310+G311+G312+G313+G314+G315+G316+G317)</f>
        <v>39060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-75417</v>
      </c>
      <c r="G319" s="7">
        <f t="shared" ref="G319:O319" si="28">IF(G4=$BF$1,"",G297+G318)</f>
        <v>-16306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-75417</v>
      </c>
      <c r="G326" s="7">
        <f t="shared" ref="G326:O326" si="30">IF(G4=$BF$1,"",G325+G319)</f>
        <v>-16306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-10781</v>
      </c>
      <c r="G328">
        <v>-18276</v>
      </c>
    </row>
    <row r="329" spans="5:15">
      <c r="E329" s="1" t="s">
        <v>288</v>
      </c>
      <c r="F329">
        <v>57500</v>
      </c>
      <c r="G329">
        <v>21659</v>
      </c>
    </row>
    <row r="330" spans="5:15">
      <c r="E330" s="1" t="s">
        <v>289</v>
      </c>
    </row>
    <row r="331" spans="5:15">
      <c r="E331" s="1" t="s">
        <v>290</v>
      </c>
      <c r="F331">
        <v>-57731</v>
      </c>
      <c r="G331">
        <v>-52318</v>
      </c>
    </row>
    <row r="332" spans="5:15">
      <c r="E332" s="12" t="s">
        <v>291</v>
      </c>
      <c r="F332">
        <v>0</v>
      </c>
      <c r="G332">
        <v>11623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-11012</v>
      </c>
      <c r="G337" s="7">
        <f>IF(G4=$BF$1,"",SUM(G328:G336))</f>
        <v>-37312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5169</v>
      </c>
      <c r="G339">
        <v>9751</v>
      </c>
    </row>
    <row r="340" spans="5:15">
      <c r="E340" s="1" t="s">
        <v>299</v>
      </c>
      <c r="F340">
        <v>0</v>
      </c>
      <c r="G340">
        <v>175000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0</v>
      </c>
      <c r="G343">
        <v>-78075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-6650</v>
      </c>
      <c r="G349">
        <v>-18082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-1481</v>
      </c>
      <c r="G352" s="7">
        <f>IF(G4=$BF$1,"",SUM(G339:G351))</f>
        <v>88594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-87910</v>
      </c>
      <c r="G353" s="7">
        <f t="shared" ref="G353:O353" si="33">IF(G4=$BF$1,"",G326+G337+G352)</f>
        <v>34976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-259</v>
      </c>
      <c r="G354">
        <v>1746</v>
      </c>
    </row>
    <row r="355" spans="5:15">
      <c r="E355" s="6" t="s">
        <v>314</v>
      </c>
      <c r="F355" s="7">
        <f>F353+F354</f>
        <v>-88169</v>
      </c>
      <c r="G355" s="7">
        <f t="shared" ref="G355:O355" si="34">IF(G4=$BF$1,"",G353+G354)</f>
        <v>36722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202504</v>
      </c>
      <c r="G356">
        <v>192114</v>
      </c>
    </row>
    <row r="357" spans="5:15">
      <c r="E357" s="6" t="s">
        <v>316</v>
      </c>
      <c r="F357" s="7">
        <f>F355+F356</f>
        <v>114335</v>
      </c>
      <c r="G357" s="7">
        <f t="shared" ref="G357:O357" si="35">IF(G4=$BF$1,"",G355+G356)</f>
        <v>228836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-2.6619402055196861E-2</v>
      </c>
      <c r="G364" s="24">
        <f t="shared" si="37"/>
        <v>11796.41</v>
      </c>
      <c r="H364" s="24">
        <f t="shared" si="37"/>
        <v>-0.99991523563222773</v>
      </c>
      <c r="I364" s="24">
        <f t="shared" si="37"/>
        <v>11796.41</v>
      </c>
      <c r="J364" s="13">
        <f t="shared" si="37"/>
        <v>-0.99991564605421768</v>
      </c>
      <c r="K364" s="13">
        <f t="shared" si="37"/>
        <v>11853.81</v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-0.40377201664543155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>
        <f t="shared" ref="J365:O365" si="38">IFERROR((J25-K25)/K25,"")</f>
        <v>-0.99990740241665876</v>
      </c>
      <c r="K365" s="13">
        <f t="shared" si="38"/>
        <v>11860.655737704918</v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-0.17863888803946151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0.31474558426663951</v>
      </c>
      <c r="G369" s="27">
        <f t="shared" si="41"/>
        <v>0.32594442339462643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-8.1824412171688274E-2</v>
      </c>
      <c r="G370" s="27">
        <f t="shared" si="42"/>
        <v>-0.13855583556051709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-9.4949479116322122E-2</v>
      </c>
      <c r="G371" s="28">
        <f t="shared" si="43"/>
        <v>-0.15501114227614365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-0.15612886781726876</v>
      </c>
      <c r="G372" s="27">
        <f t="shared" si="44"/>
        <v>-0.21508245848848451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-0.51403975258354073</v>
      </c>
      <c r="G373" s="27">
        <f t="shared" si="45"/>
        <v>-0.61221941380291589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0.69627082918670768</v>
      </c>
      <c r="G376" s="30">
        <f t="shared" si="47"/>
        <v>0.64868402791662649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2.2924068416685524</v>
      </c>
      <c r="G377" s="30">
        <f t="shared" si="48"/>
        <v>1.8464404680202875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-5.0292779532195047</v>
      </c>
      <c r="G378" s="30">
        <f t="shared" si="49"/>
        <v>-11.966325036603221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1.5828867542128688</v>
      </c>
      <c r="G382" s="32">
        <f t="shared" si="51"/>
        <v>1.5482834094853062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1.194044053569461</v>
      </c>
      <c r="G383" s="32">
        <f t="shared" si="52"/>
        <v>1.1419719267753576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0.65947465600886812</v>
      </c>
      <c r="G384" s="32">
        <f t="shared" si="53"/>
        <v>0.66766343436851439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-0.25181052357436917</v>
      </c>
      <c r="G385" s="32">
        <f t="shared" si="54"/>
        <v>-4.4007114114608496E-2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152095</v>
      </c>
      <c r="G418" s="17">
        <f>G130-G417</f>
        <v>202504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135892</v>
      </c>
      <c r="G433" s="17">
        <f>G172-G432</f>
        <v>213030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34 E36:G42 E35:F35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503</v>
      </c>
      <c r="B1" s="39" t="s">
        <v>504</v>
      </c>
      <c r="C1" s="39" t="s">
        <v>505</v>
      </c>
      <c r="D1" s="39" t="s">
        <v>506</v>
      </c>
      <c r="E1" s="39"/>
    </row>
    <row r="2" spans="1:5">
      <c r="A2" s="41" t="s">
        <v>519</v>
      </c>
      <c r="B2" s="41" t="s">
        <v>507</v>
      </c>
      <c r="C2" s="39">
        <v>1</v>
      </c>
      <c r="D2" s="39" t="s">
        <v>508</v>
      </c>
      <c r="E2" s="39"/>
    </row>
    <row r="3" spans="1:5">
      <c r="A3" t="s">
        <v>520</v>
      </c>
      <c r="B3" s="42" t="s">
        <v>518</v>
      </c>
      <c r="C3" s="39">
        <v>0</v>
      </c>
      <c r="D3" s="39" t="s">
        <v>508</v>
      </c>
    </row>
    <row r="4" spans="1:5">
      <c r="A4" t="s">
        <v>524</v>
      </c>
      <c r="B4" s="41" t="s">
        <v>509</v>
      </c>
      <c r="C4" s="39">
        <v>0</v>
      </c>
      <c r="D4" s="39" t="s">
        <v>508</v>
      </c>
    </row>
    <row r="5" spans="1:5">
      <c r="A5" t="s">
        <v>523</v>
      </c>
      <c r="B5" s="43" t="s">
        <v>510</v>
      </c>
      <c r="C5" s="39">
        <v>0</v>
      </c>
      <c r="D5" s="39" t="s">
        <v>508</v>
      </c>
    </row>
    <row r="6" spans="1:5">
      <c r="A6" s="43" t="s">
        <v>522</v>
      </c>
      <c r="B6" s="43" t="s">
        <v>522</v>
      </c>
      <c r="C6" s="39">
        <v>0</v>
      </c>
      <c r="D6" s="39" t="s">
        <v>508</v>
      </c>
    </row>
    <row r="7" spans="1:5">
      <c r="A7" s="44" t="s">
        <v>511</v>
      </c>
      <c r="B7" s="41" t="s">
        <v>525</v>
      </c>
      <c r="C7" s="39">
        <v>0</v>
      </c>
      <c r="D7" s="39" t="s">
        <v>508</v>
      </c>
    </row>
    <row r="8" spans="1:5">
      <c r="A8" t="s">
        <v>526</v>
      </c>
      <c r="B8" s="42" t="s">
        <v>512</v>
      </c>
      <c r="C8" s="39">
        <v>1</v>
      </c>
      <c r="D8" s="39" t="s">
        <v>508</v>
      </c>
    </row>
    <row r="9" spans="1:5">
      <c r="A9" t="s">
        <v>528</v>
      </c>
      <c r="B9" s="42" t="s">
        <v>527</v>
      </c>
      <c r="C9" s="39">
        <v>0</v>
      </c>
      <c r="D9" s="39" t="s">
        <v>508</v>
      </c>
    </row>
    <row r="10" spans="1:5">
      <c r="A10" s="44" t="s">
        <v>514</v>
      </c>
      <c r="B10" s="42" t="s">
        <v>515</v>
      </c>
      <c r="C10" s="39">
        <v>1</v>
      </c>
      <c r="D10" s="39" t="s">
        <v>508</v>
      </c>
    </row>
    <row r="11" spans="1:5">
      <c r="A11" s="44" t="s">
        <v>529</v>
      </c>
      <c r="B11" s="42" t="s">
        <v>513</v>
      </c>
      <c r="C11" s="39">
        <v>1</v>
      </c>
      <c r="D11" s="39" t="s">
        <v>508</v>
      </c>
    </row>
    <row r="12" spans="1:5">
      <c r="A12" s="44" t="s">
        <v>530</v>
      </c>
      <c r="B12" s="42" t="s">
        <v>513</v>
      </c>
      <c r="C12" s="39">
        <v>1</v>
      </c>
      <c r="D12" s="39" t="s">
        <v>508</v>
      </c>
    </row>
    <row r="13" spans="1:5">
      <c r="A13" s="44" t="s">
        <v>531</v>
      </c>
      <c r="B13" s="44" t="s">
        <v>513</v>
      </c>
      <c r="C13" s="39">
        <v>1</v>
      </c>
      <c r="D13" s="39" t="s">
        <v>508</v>
      </c>
    </row>
    <row r="14" spans="1:5">
      <c r="A14" s="45" t="s">
        <v>532</v>
      </c>
      <c r="B14" s="45" t="s">
        <v>513</v>
      </c>
      <c r="C14" s="39">
        <v>1</v>
      </c>
      <c r="D14" s="39" t="s">
        <v>508</v>
      </c>
    </row>
    <row r="15" spans="1:5">
      <c r="A15" s="46" t="s">
        <v>533</v>
      </c>
      <c r="B15" s="46" t="s">
        <v>513</v>
      </c>
      <c r="C15" s="39">
        <v>1</v>
      </c>
      <c r="D15" s="39" t="s">
        <v>508</v>
      </c>
    </row>
    <row r="16" spans="1:5">
      <c r="A16" s="46" t="s">
        <v>534</v>
      </c>
      <c r="B16" s="46" t="s">
        <v>534</v>
      </c>
      <c r="C16" s="39">
        <v>1</v>
      </c>
      <c r="D16" s="39" t="s">
        <v>508</v>
      </c>
    </row>
    <row r="17" spans="1:4">
      <c r="A17" s="46" t="s">
        <v>535</v>
      </c>
      <c r="B17" s="46" t="s">
        <v>516</v>
      </c>
      <c r="C17" s="39">
        <v>1</v>
      </c>
      <c r="D17" s="39" t="s">
        <v>508</v>
      </c>
    </row>
    <row r="18" spans="1:4">
      <c r="A18" s="46" t="s">
        <v>536</v>
      </c>
      <c r="B18" s="43" t="s">
        <v>540</v>
      </c>
      <c r="C18" s="39">
        <v>1</v>
      </c>
      <c r="D18" s="39" t="s">
        <v>508</v>
      </c>
    </row>
    <row r="19" spans="1:4">
      <c r="A19" s="46" t="s">
        <v>537</v>
      </c>
      <c r="B19" s="43" t="s">
        <v>539</v>
      </c>
      <c r="C19" s="39">
        <v>1</v>
      </c>
      <c r="D19" s="39" t="s">
        <v>508</v>
      </c>
    </row>
    <row r="20" spans="1:4">
      <c r="A20" s="43" t="s">
        <v>542</v>
      </c>
      <c r="B20" s="43" t="s">
        <v>541</v>
      </c>
      <c r="C20" s="39">
        <v>1</v>
      </c>
      <c r="D20" s="39" t="s">
        <v>508</v>
      </c>
    </row>
    <row r="21" spans="1:4">
      <c r="A21" s="46"/>
      <c r="B21" s="46"/>
      <c r="C21" s="39"/>
      <c r="D21" s="39"/>
    </row>
    <row r="22" spans="1:4">
      <c r="A22" s="46"/>
      <c r="B22" s="47"/>
      <c r="C22" s="39"/>
      <c r="D22" s="39"/>
    </row>
    <row r="23" spans="1:4">
      <c r="A23" s="47"/>
      <c r="B23" s="47"/>
      <c r="C23" s="39"/>
      <c r="D23" s="39"/>
    </row>
    <row r="24" spans="1:4">
      <c r="A24" s="46"/>
      <c r="B24" s="42"/>
      <c r="C24" s="39"/>
      <c r="D24" s="39"/>
    </row>
    <row r="25" spans="1:4">
      <c r="A25" s="46"/>
      <c r="B25" s="47"/>
      <c r="C25" s="39"/>
      <c r="D25" s="39"/>
    </row>
    <row r="26" spans="1:4">
      <c r="A26" s="47"/>
      <c r="B26" s="47"/>
      <c r="C26" s="39"/>
      <c r="D26" s="39"/>
    </row>
    <row r="27" spans="1:4">
      <c r="A27" s="46"/>
      <c r="B27" s="47"/>
      <c r="C27" s="39"/>
      <c r="D27" s="39"/>
    </row>
    <row r="28" spans="1:4">
      <c r="A28" s="46"/>
      <c r="B28" s="46"/>
      <c r="C28" s="39"/>
      <c r="D28" s="39"/>
    </row>
    <row r="29" spans="1:4">
      <c r="A29" s="46"/>
      <c r="B29" s="47"/>
      <c r="C29" s="39"/>
      <c r="D29" s="39"/>
    </row>
    <row r="30" spans="1:4">
      <c r="A30" s="46"/>
      <c r="B30" s="47"/>
      <c r="C30" s="39"/>
      <c r="D30" s="39"/>
    </row>
    <row r="31" spans="1:4">
      <c r="A31" s="46"/>
      <c r="B31" s="47"/>
      <c r="C31" s="39"/>
      <c r="D31" s="39"/>
    </row>
    <row r="32" spans="1:4">
      <c r="A32" s="44"/>
      <c r="B32" s="47"/>
      <c r="C32" s="39"/>
      <c r="D32" s="39"/>
    </row>
    <row r="33" spans="1:4">
      <c r="A33" s="44"/>
      <c r="B33" s="47"/>
      <c r="C33" s="39"/>
      <c r="D33" s="39"/>
    </row>
    <row r="34" spans="1:4">
      <c r="A34" s="44"/>
      <c r="B34" s="47"/>
      <c r="C34" s="39"/>
      <c r="D34" s="39"/>
    </row>
    <row r="35" spans="1:4">
      <c r="A35" s="44"/>
      <c r="B35" s="47"/>
      <c r="C35" s="39"/>
      <c r="D35" s="39"/>
    </row>
    <row r="36" spans="1:4">
      <c r="A36" s="42"/>
      <c r="B36" s="47"/>
      <c r="C36" s="39"/>
      <c r="D36" s="39"/>
    </row>
    <row r="37" spans="1:4">
      <c r="A37" s="44"/>
      <c r="B37" s="47"/>
      <c r="C37" s="39"/>
      <c r="D37" s="39"/>
    </row>
    <row r="38" spans="1:4">
      <c r="A38" s="42"/>
      <c r="B38" s="42"/>
      <c r="C38" s="39"/>
      <c r="D38" s="39"/>
    </row>
    <row r="39" spans="1:4">
      <c r="A39" s="44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48"/>
      <c r="D42" s="39"/>
    </row>
    <row r="43" spans="1:4">
      <c r="A43" s="42"/>
      <c r="B43" s="47"/>
      <c r="C43" s="48"/>
      <c r="D43" s="39"/>
    </row>
    <row r="44" spans="1:4">
      <c r="A44" s="42"/>
      <c r="B44" s="47"/>
      <c r="C44" s="48"/>
      <c r="D44" s="39"/>
    </row>
    <row r="45" spans="1:4">
      <c r="A45" s="42"/>
      <c r="B45" s="47"/>
      <c r="C45" s="48"/>
      <c r="D45" s="39"/>
    </row>
    <row r="46" spans="1:4">
      <c r="A46" s="47"/>
      <c r="B46" s="47"/>
      <c r="C46" s="48"/>
      <c r="D46" s="39"/>
    </row>
    <row r="47" spans="1:4">
      <c r="A47" s="47"/>
      <c r="B47" s="47"/>
      <c r="C47" s="48"/>
      <c r="D47" s="39"/>
    </row>
    <row r="48" spans="1:4">
      <c r="A48" s="47"/>
      <c r="B48" s="47"/>
    </row>
    <row r="49" spans="1:2">
      <c r="A49" s="47"/>
      <c r="B49" s="47"/>
    </row>
    <row r="50" spans="1:2">
      <c r="A50" s="47"/>
      <c r="B50" s="47"/>
    </row>
    <row r="51" spans="1:2">
      <c r="A51" s="47"/>
      <c r="B51" s="47"/>
    </row>
    <row r="52" spans="1:2">
      <c r="A52" s="47"/>
      <c r="B52" s="47"/>
    </row>
    <row r="53" spans="1:2">
      <c r="A53" s="47"/>
      <c r="B53" s="47"/>
    </row>
    <row r="54" spans="1:2">
      <c r="A54" s="47"/>
      <c r="B54" s="47"/>
    </row>
    <row r="55" spans="1:2">
      <c r="A55" s="47"/>
      <c r="B55" s="47"/>
    </row>
    <row r="56" spans="1:2">
      <c r="A56" s="47"/>
      <c r="B56" s="47"/>
    </row>
    <row r="57" spans="1:2">
      <c r="A57" s="47"/>
      <c r="B57" s="47"/>
    </row>
    <row r="58" spans="1:2">
      <c r="A58" s="47"/>
      <c r="B58" s="47"/>
    </row>
    <row r="59" spans="1:2">
      <c r="A59" s="47"/>
      <c r="B59" s="47"/>
    </row>
    <row r="60" spans="1:2">
      <c r="A60" s="47"/>
      <c r="B60" s="47"/>
    </row>
    <row r="61" spans="1:2">
      <c r="A61" s="47"/>
      <c r="B61" s="47"/>
    </row>
    <row r="62" spans="1:2">
      <c r="A62" s="47"/>
      <c r="B62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  <c r="E3">
        <v>312018</v>
      </c>
      <c r="F3">
        <v>312017</v>
      </c>
    </row>
    <row r="4" spans="1:6">
      <c r="A4" t="s">
        <v>377</v>
      </c>
    </row>
    <row r="5" spans="1:6">
      <c r="A5" t="s">
        <v>378</v>
      </c>
      <c r="B5" t="s">
        <v>80</v>
      </c>
      <c r="C5" t="s">
        <v>80</v>
      </c>
      <c r="D5" t="s">
        <v>116</v>
      </c>
    </row>
    <row r="6" spans="1:6">
      <c r="A6" t="s">
        <v>379</v>
      </c>
      <c r="B6" t="s">
        <v>117</v>
      </c>
      <c r="C6" t="s">
        <v>117</v>
      </c>
      <c r="D6" t="s">
        <v>116</v>
      </c>
      <c r="E6">
        <v>152095</v>
      </c>
      <c r="F6">
        <v>202504</v>
      </c>
    </row>
    <row r="7" spans="1:6">
      <c r="A7" t="s">
        <v>380</v>
      </c>
      <c r="B7" t="s">
        <v>103</v>
      </c>
      <c r="C7" t="s">
        <v>103</v>
      </c>
      <c r="D7" t="s">
        <v>80</v>
      </c>
      <c r="E7">
        <v>45417</v>
      </c>
      <c r="F7">
        <v>44886</v>
      </c>
    </row>
    <row r="8" spans="1:6">
      <c r="A8" t="s">
        <v>381</v>
      </c>
      <c r="B8" t="s">
        <v>352</v>
      </c>
      <c r="C8" t="s">
        <v>137</v>
      </c>
      <c r="D8" t="s">
        <v>116</v>
      </c>
      <c r="E8">
        <v>129216</v>
      </c>
      <c r="F8">
        <v>112935</v>
      </c>
    </row>
    <row r="9" spans="1:6">
      <c r="A9" t="s">
        <v>382</v>
      </c>
      <c r="B9" t="s">
        <v>126</v>
      </c>
      <c r="C9" t="s">
        <v>126</v>
      </c>
      <c r="D9" t="s">
        <v>116</v>
      </c>
      <c r="E9">
        <v>116458</v>
      </c>
      <c r="F9">
        <v>150551</v>
      </c>
    </row>
    <row r="10" spans="1:6">
      <c r="A10" t="s">
        <v>383</v>
      </c>
      <c r="B10" t="s">
        <v>134</v>
      </c>
      <c r="C10" t="s">
        <v>134</v>
      </c>
      <c r="D10" t="s">
        <v>116</v>
      </c>
      <c r="E10">
        <v>30887</v>
      </c>
      <c r="F10">
        <v>62811</v>
      </c>
    </row>
    <row r="11" spans="1:6">
      <c r="A11" t="s">
        <v>384</v>
      </c>
      <c r="B11" t="s">
        <v>115</v>
      </c>
      <c r="C11" t="s">
        <v>115</v>
      </c>
      <c r="D11" t="s">
        <v>116</v>
      </c>
      <c r="E11">
        <v>474073</v>
      </c>
      <c r="F11">
        <v>573687</v>
      </c>
    </row>
    <row r="12" spans="1:6">
      <c r="A12" t="s">
        <v>385</v>
      </c>
      <c r="B12" t="s">
        <v>386</v>
      </c>
      <c r="C12" t="s">
        <v>84</v>
      </c>
      <c r="D12" t="s">
        <v>80</v>
      </c>
      <c r="E12">
        <v>46567</v>
      </c>
      <c r="F12">
        <v>68587</v>
      </c>
    </row>
    <row r="13" spans="1:6">
      <c r="A13" t="s">
        <v>387</v>
      </c>
      <c r="B13" t="s">
        <v>388</v>
      </c>
      <c r="C13" t="s">
        <v>92</v>
      </c>
      <c r="D13" t="s">
        <v>80</v>
      </c>
      <c r="E13">
        <v>13065</v>
      </c>
      <c r="F13">
        <v>24499</v>
      </c>
    </row>
    <row r="14" spans="1:6">
      <c r="A14" t="s">
        <v>389</v>
      </c>
      <c r="B14" t="s">
        <v>389</v>
      </c>
      <c r="C14" t="s">
        <v>91</v>
      </c>
      <c r="D14" t="s">
        <v>80</v>
      </c>
      <c r="E14">
        <v>146459</v>
      </c>
      <c r="F14">
        <v>146459</v>
      </c>
    </row>
    <row r="15" spans="1:6">
      <c r="A15" t="s">
        <v>390</v>
      </c>
      <c r="B15" t="s">
        <v>98</v>
      </c>
      <c r="C15" t="s">
        <v>98</v>
      </c>
      <c r="D15" t="s">
        <v>80</v>
      </c>
      <c r="E15">
        <v>18195</v>
      </c>
      <c r="F15">
        <v>37014</v>
      </c>
    </row>
    <row r="16" spans="1:6">
      <c r="A16" t="s">
        <v>391</v>
      </c>
      <c r="D16" t="s">
        <v>80</v>
      </c>
      <c r="E16">
        <v>698359</v>
      </c>
      <c r="F16">
        <v>850246</v>
      </c>
    </row>
    <row r="17" spans="1:6">
      <c r="A17" t="s">
        <v>392</v>
      </c>
      <c r="D17" t="s">
        <v>80</v>
      </c>
    </row>
    <row r="18" spans="1:6">
      <c r="A18" t="s">
        <v>393</v>
      </c>
      <c r="B18" t="s">
        <v>141</v>
      </c>
      <c r="C18" t="s">
        <v>141</v>
      </c>
      <c r="D18" t="s">
        <v>141</v>
      </c>
    </row>
    <row r="19" spans="1:6">
      <c r="A19" t="s">
        <v>394</v>
      </c>
      <c r="B19" t="s">
        <v>394</v>
      </c>
      <c r="C19" t="s">
        <v>163</v>
      </c>
      <c r="D19" t="s">
        <v>141</v>
      </c>
      <c r="E19">
        <v>148478</v>
      </c>
      <c r="F19">
        <v>138257</v>
      </c>
    </row>
    <row r="20" spans="1:6">
      <c r="A20" t="s">
        <v>395</v>
      </c>
      <c r="B20" t="s">
        <v>151</v>
      </c>
      <c r="C20" t="s">
        <v>151</v>
      </c>
      <c r="D20" t="s">
        <v>141</v>
      </c>
      <c r="E20">
        <v>135892</v>
      </c>
      <c r="F20">
        <v>213030</v>
      </c>
    </row>
    <row r="21" spans="1:6">
      <c r="A21" t="s">
        <v>396</v>
      </c>
      <c r="B21" t="s">
        <v>397</v>
      </c>
      <c r="C21" t="s">
        <v>162</v>
      </c>
      <c r="D21" t="s">
        <v>141</v>
      </c>
      <c r="E21">
        <v>15129</v>
      </c>
      <c r="F21">
        <v>19244</v>
      </c>
    </row>
    <row r="22" spans="1:6">
      <c r="A22" t="s">
        <v>398</v>
      </c>
      <c r="B22" t="s">
        <v>13</v>
      </c>
      <c r="C22" t="s">
        <v>13</v>
      </c>
      <c r="D22" t="s">
        <v>141</v>
      </c>
      <c r="E22">
        <v>299499</v>
      </c>
      <c r="F22">
        <v>370531</v>
      </c>
    </row>
    <row r="23" spans="1:6">
      <c r="A23" t="s">
        <v>399</v>
      </c>
      <c r="B23" t="s">
        <v>173</v>
      </c>
      <c r="C23" t="s">
        <v>173</v>
      </c>
      <c r="D23" t="s">
        <v>165</v>
      </c>
      <c r="E23">
        <v>19553</v>
      </c>
      <c r="F23">
        <v>21188</v>
      </c>
    </row>
    <row r="24" spans="1:6">
      <c r="A24" t="s">
        <v>400</v>
      </c>
      <c r="B24" t="s">
        <v>169</v>
      </c>
      <c r="C24" t="s">
        <v>168</v>
      </c>
      <c r="D24" t="s">
        <v>165</v>
      </c>
      <c r="E24">
        <v>138992</v>
      </c>
      <c r="F24">
        <v>130048</v>
      </c>
    </row>
    <row r="25" spans="1:6">
      <c r="A25" t="s">
        <v>401</v>
      </c>
      <c r="B25" t="s">
        <v>180</v>
      </c>
      <c r="C25" t="s">
        <v>180</v>
      </c>
      <c r="D25" t="s">
        <v>165</v>
      </c>
      <c r="E25">
        <v>28203</v>
      </c>
      <c r="F25">
        <v>29774</v>
      </c>
    </row>
    <row r="26" spans="1:6">
      <c r="A26" t="s">
        <v>402</v>
      </c>
      <c r="B26" t="s">
        <v>164</v>
      </c>
      <c r="C26" t="s">
        <v>164</v>
      </c>
      <c r="D26" t="s">
        <v>165</v>
      </c>
      <c r="E26">
        <v>486247</v>
      </c>
      <c r="F26">
        <v>551541</v>
      </c>
    </row>
    <row r="27" spans="1:6">
      <c r="A27" t="s">
        <v>403</v>
      </c>
      <c r="B27" t="s">
        <v>180</v>
      </c>
      <c r="C27" t="s">
        <v>180</v>
      </c>
      <c r="D27" t="s">
        <v>165</v>
      </c>
    </row>
    <row r="28" spans="1:6">
      <c r="A28" t="s">
        <v>404</v>
      </c>
      <c r="B28" t="s">
        <v>181</v>
      </c>
      <c r="C28" t="s">
        <v>181</v>
      </c>
      <c r="D28" t="s">
        <v>165</v>
      </c>
    </row>
    <row r="29" spans="1:6">
      <c r="A29" t="s">
        <v>405</v>
      </c>
      <c r="D29" t="s">
        <v>165</v>
      </c>
    </row>
    <row r="30" spans="1:6">
      <c r="A30" t="s">
        <v>406</v>
      </c>
      <c r="D30" t="s">
        <v>165</v>
      </c>
    </row>
    <row r="31" spans="1:6">
      <c r="A31" t="s">
        <v>407</v>
      </c>
      <c r="D31" t="s">
        <v>165</v>
      </c>
    </row>
    <row r="32" spans="1:6">
      <c r="A32" t="s">
        <v>408</v>
      </c>
      <c r="B32" t="s">
        <v>182</v>
      </c>
      <c r="C32" t="s">
        <v>182</v>
      </c>
      <c r="D32" t="s">
        <v>181</v>
      </c>
      <c r="E32">
        <v>894755</v>
      </c>
      <c r="F32">
        <v>854452</v>
      </c>
    </row>
    <row r="33" spans="1:6">
      <c r="A33" t="s">
        <v>409</v>
      </c>
      <c r="B33" t="s">
        <v>410</v>
      </c>
      <c r="C33" t="s">
        <v>192</v>
      </c>
      <c r="D33" t="s">
        <v>181</v>
      </c>
      <c r="E33">
        <v>-113613</v>
      </c>
      <c r="F33">
        <v>-113613</v>
      </c>
    </row>
    <row r="34" spans="1:6">
      <c r="A34" t="s">
        <v>411</v>
      </c>
      <c r="B34" t="s">
        <v>187</v>
      </c>
      <c r="C34" t="s">
        <v>187</v>
      </c>
      <c r="D34" t="s">
        <v>181</v>
      </c>
      <c r="E34">
        <v>-569030</v>
      </c>
      <c r="F34">
        <v>-442134</v>
      </c>
    </row>
    <row r="35" spans="1:6">
      <c r="A35" t="s">
        <v>412</v>
      </c>
      <c r="B35" t="s">
        <v>195</v>
      </c>
      <c r="C35" t="s">
        <v>195</v>
      </c>
      <c r="D35" t="s">
        <v>181</v>
      </c>
      <c r="E35">
        <v>212112</v>
      </c>
      <c r="F35">
        <v>298705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/>
  </sheetViews>
  <sheetFormatPr defaultRowHeight="12.75"/>
  <cols>
    <col min="1" max="4" width="25.7109375" customWidth="1"/>
  </cols>
  <sheetData>
    <row r="1" spans="1:11">
      <c r="A1" t="s">
        <v>413</v>
      </c>
    </row>
    <row r="2" spans="1:11">
      <c r="H2">
        <v>31</v>
      </c>
    </row>
    <row r="3" spans="1:11">
      <c r="A3" t="s">
        <v>414</v>
      </c>
      <c r="E3">
        <v>2018</v>
      </c>
      <c r="H3">
        <v>2017</v>
      </c>
      <c r="J3">
        <v>2016</v>
      </c>
    </row>
    <row r="4" spans="1:11">
      <c r="A4" t="s">
        <v>415</v>
      </c>
      <c r="B4" t="s">
        <v>415</v>
      </c>
      <c r="C4" t="s">
        <v>26</v>
      </c>
      <c r="D4" t="s">
        <v>415</v>
      </c>
      <c r="E4">
        <v>1148337</v>
      </c>
      <c r="G4">
        <v>100</v>
      </c>
      <c r="H4">
        <v>1179741</v>
      </c>
      <c r="I4">
        <v>100</v>
      </c>
      <c r="J4">
        <v>1185481</v>
      </c>
      <c r="K4">
        <v>100</v>
      </c>
    </row>
    <row r="5" spans="1:11">
      <c r="A5" t="s">
        <v>416</v>
      </c>
      <c r="B5" t="s">
        <v>27</v>
      </c>
      <c r="C5" t="s">
        <v>27</v>
      </c>
      <c r="D5" t="s">
        <v>415</v>
      </c>
      <c r="E5">
        <v>786903</v>
      </c>
      <c r="G5">
        <v>69</v>
      </c>
      <c r="H5">
        <v>795211</v>
      </c>
      <c r="I5">
        <v>67</v>
      </c>
      <c r="J5">
        <v>723561</v>
      </c>
      <c r="K5">
        <v>61</v>
      </c>
    </row>
    <row r="6" spans="1:11">
      <c r="A6" t="s">
        <v>417</v>
      </c>
      <c r="B6" t="s">
        <v>418</v>
      </c>
      <c r="C6" t="s">
        <v>32</v>
      </c>
      <c r="D6" t="s">
        <v>415</v>
      </c>
      <c r="E6">
        <v>361434</v>
      </c>
      <c r="G6">
        <v>31</v>
      </c>
      <c r="H6">
        <v>384530</v>
      </c>
      <c r="I6">
        <v>33</v>
      </c>
      <c r="J6">
        <v>461920</v>
      </c>
      <c r="K6">
        <v>39</v>
      </c>
    </row>
    <row r="7" spans="1:11">
      <c r="A7" t="s">
        <v>419</v>
      </c>
      <c r="B7" t="s">
        <v>58</v>
      </c>
      <c r="C7" t="s">
        <v>58</v>
      </c>
      <c r="D7" t="s">
        <v>415</v>
      </c>
    </row>
    <row r="8" spans="1:11">
      <c r="A8" t="s">
        <v>420</v>
      </c>
      <c r="B8" t="s">
        <v>37</v>
      </c>
      <c r="C8" t="s">
        <v>37</v>
      </c>
      <c r="D8" t="s">
        <v>415</v>
      </c>
      <c r="E8">
        <v>167296</v>
      </c>
      <c r="G8">
        <v>15</v>
      </c>
      <c r="H8">
        <v>229265</v>
      </c>
      <c r="I8">
        <v>19</v>
      </c>
      <c r="J8">
        <v>358902</v>
      </c>
      <c r="K8">
        <v>30</v>
      </c>
    </row>
    <row r="9" spans="1:11">
      <c r="A9" t="s">
        <v>421</v>
      </c>
      <c r="B9" t="s">
        <v>422</v>
      </c>
      <c r="C9" t="s">
        <v>35</v>
      </c>
      <c r="D9" t="s">
        <v>415</v>
      </c>
      <c r="E9">
        <v>-222096</v>
      </c>
      <c r="G9">
        <v>19</v>
      </c>
      <c r="H9">
        <v>236581</v>
      </c>
      <c r="I9">
        <v>20</v>
      </c>
      <c r="J9">
        <v>368620</v>
      </c>
      <c r="K9">
        <v>31</v>
      </c>
    </row>
    <row r="10" spans="1:11">
      <c r="A10" t="s">
        <v>423</v>
      </c>
      <c r="B10" t="s">
        <v>36</v>
      </c>
      <c r="C10" t="s">
        <v>36</v>
      </c>
      <c r="D10" t="s">
        <v>415</v>
      </c>
      <c r="E10">
        <v>66004</v>
      </c>
      <c r="G10">
        <v>6</v>
      </c>
      <c r="H10">
        <v>82144</v>
      </c>
      <c r="I10">
        <v>7</v>
      </c>
      <c r="J10">
        <v>107367</v>
      </c>
      <c r="K10">
        <v>9</v>
      </c>
    </row>
    <row r="11" spans="1:11">
      <c r="A11" t="s">
        <v>424</v>
      </c>
      <c r="B11" t="s">
        <v>45</v>
      </c>
      <c r="C11" t="s">
        <v>45</v>
      </c>
      <c r="D11" t="s">
        <v>415</v>
      </c>
      <c r="E11">
        <v>455396</v>
      </c>
      <c r="G11">
        <v>40</v>
      </c>
      <c r="H11">
        <v>547990</v>
      </c>
      <c r="I11">
        <v>46</v>
      </c>
      <c r="J11">
        <v>834889</v>
      </c>
      <c r="K11">
        <v>70</v>
      </c>
    </row>
    <row r="12" spans="1:11">
      <c r="A12" t="s">
        <v>425</v>
      </c>
      <c r="B12" t="s">
        <v>426</v>
      </c>
      <c r="C12" t="s">
        <v>46</v>
      </c>
      <c r="D12" t="s">
        <v>415</v>
      </c>
      <c r="E12">
        <v>-93962</v>
      </c>
      <c r="G12">
        <v>-9</v>
      </c>
      <c r="H12">
        <v>-163460</v>
      </c>
      <c r="I12">
        <v>-13</v>
      </c>
      <c r="J12">
        <v>-372969</v>
      </c>
      <c r="K12">
        <v>-31</v>
      </c>
    </row>
    <row r="13" spans="1:11">
      <c r="A13" t="s">
        <v>427</v>
      </c>
      <c r="B13" t="s">
        <v>56</v>
      </c>
      <c r="C13" t="s">
        <v>56</v>
      </c>
      <c r="D13" t="s">
        <v>415</v>
      </c>
    </row>
    <row r="14" spans="1:11">
      <c r="A14" t="s">
        <v>428</v>
      </c>
      <c r="B14" t="s">
        <v>51</v>
      </c>
      <c r="C14" t="s">
        <v>51</v>
      </c>
      <c r="D14" t="s">
        <v>415</v>
      </c>
      <c r="E14">
        <v>-18683</v>
      </c>
      <c r="G14">
        <v>-1</v>
      </c>
      <c r="H14">
        <v>-13660</v>
      </c>
      <c r="I14">
        <v>-1</v>
      </c>
      <c r="J14">
        <v>-2992</v>
      </c>
    </row>
    <row r="15" spans="1:11">
      <c r="A15" t="s">
        <v>429</v>
      </c>
      <c r="B15" t="s">
        <v>56</v>
      </c>
      <c r="C15" t="s">
        <v>56</v>
      </c>
      <c r="D15" t="s">
        <v>415</v>
      </c>
      <c r="E15">
        <v>4970</v>
      </c>
      <c r="H15">
        <v>733</v>
      </c>
      <c r="J15">
        <v>787</v>
      </c>
    </row>
    <row r="16" spans="1:11">
      <c r="A16" t="s">
        <v>430</v>
      </c>
      <c r="B16" t="s">
        <v>431</v>
      </c>
      <c r="C16" t="s">
        <v>56</v>
      </c>
      <c r="D16" t="s">
        <v>415</v>
      </c>
      <c r="E16">
        <v>-13713</v>
      </c>
      <c r="G16">
        <v>-1</v>
      </c>
      <c r="H16">
        <v>-12927</v>
      </c>
      <c r="I16">
        <v>-1</v>
      </c>
      <c r="J16">
        <v>-2205</v>
      </c>
    </row>
    <row r="17" spans="1:11">
      <c r="A17" t="s">
        <v>432</v>
      </c>
      <c r="B17" t="s">
        <v>433</v>
      </c>
      <c r="C17" t="s">
        <v>61</v>
      </c>
      <c r="D17" t="s">
        <v>415</v>
      </c>
      <c r="E17">
        <v>-107675</v>
      </c>
      <c r="G17">
        <v>-10</v>
      </c>
      <c r="H17">
        <v>-176387</v>
      </c>
      <c r="I17">
        <v>-14</v>
      </c>
      <c r="J17">
        <v>-375174</v>
      </c>
      <c r="K17">
        <v>-31</v>
      </c>
    </row>
    <row r="18" spans="1:11">
      <c r="A18" t="s">
        <v>434</v>
      </c>
      <c r="B18" t="s">
        <v>56</v>
      </c>
      <c r="C18" t="s">
        <v>56</v>
      </c>
      <c r="D18" t="s">
        <v>415</v>
      </c>
      <c r="E18">
        <v>1359</v>
      </c>
      <c r="H18">
        <v>6486</v>
      </c>
      <c r="I18">
        <v>1</v>
      </c>
      <c r="J18">
        <v>43829</v>
      </c>
      <c r="K18">
        <v>4</v>
      </c>
    </row>
    <row r="19" spans="1:11">
      <c r="A19" t="s">
        <v>435</v>
      </c>
      <c r="B19" t="s">
        <v>66</v>
      </c>
      <c r="C19" t="s">
        <v>66</v>
      </c>
      <c r="D19" t="s">
        <v>415</v>
      </c>
      <c r="E19">
        <v>-109034</v>
      </c>
      <c r="G19">
        <v>-10</v>
      </c>
      <c r="H19">
        <v>-182873</v>
      </c>
      <c r="I19">
        <v>-15</v>
      </c>
      <c r="J19">
        <v>-419003</v>
      </c>
      <c r="K19">
        <v>-35</v>
      </c>
    </row>
    <row r="20" spans="1:11">
      <c r="A20" t="s">
        <v>415</v>
      </c>
      <c r="B20" t="s">
        <v>415</v>
      </c>
      <c r="C20" t="s">
        <v>26</v>
      </c>
      <c r="D20" t="s">
        <v>415</v>
      </c>
    </row>
    <row r="21" spans="1:11">
      <c r="D21" t="s">
        <v>415</v>
      </c>
      <c r="G21">
        <v>31</v>
      </c>
      <c r="J21">
        <v>2018201720172016</v>
      </c>
    </row>
    <row r="22" spans="1:11">
      <c r="A22" t="s">
        <v>436</v>
      </c>
      <c r="D22" t="s">
        <v>415</v>
      </c>
      <c r="F22" t="s">
        <v>4</v>
      </c>
      <c r="H22">
        <v>2017</v>
      </c>
      <c r="I22">
        <v>2016</v>
      </c>
    </row>
    <row r="23" spans="1:11">
      <c r="A23" t="s">
        <v>437</v>
      </c>
      <c r="D23" t="s">
        <v>415</v>
      </c>
      <c r="G23">
        <v>4337</v>
      </c>
      <c r="H23">
        <v>4303</v>
      </c>
      <c r="I23">
        <v>4762</v>
      </c>
      <c r="J23">
        <v>1</v>
      </c>
      <c r="K23">
        <v>-10</v>
      </c>
    </row>
    <row r="24" spans="1:11">
      <c r="A24" t="s">
        <v>438</v>
      </c>
      <c r="D24" t="s">
        <v>415</v>
      </c>
      <c r="F24" t="s">
        <v>439</v>
      </c>
      <c r="H24">
        <v>634888</v>
      </c>
      <c r="I24">
        <v>650111</v>
      </c>
      <c r="J24">
        <v>-13</v>
      </c>
      <c r="K24">
        <v>-2</v>
      </c>
    </row>
    <row r="25" spans="1:11">
      <c r="A25" t="s">
        <v>440</v>
      </c>
      <c r="D25" t="s">
        <v>415</v>
      </c>
      <c r="G25">
        <v>480</v>
      </c>
      <c r="H25">
        <v>538</v>
      </c>
      <c r="I25">
        <v>548</v>
      </c>
    </row>
    <row r="26" spans="1:11">
      <c r="A26" t="s">
        <v>441</v>
      </c>
      <c r="D26" t="s">
        <v>415</v>
      </c>
      <c r="F26" t="s">
        <v>442</v>
      </c>
      <c r="H26">
        <v>544853</v>
      </c>
      <c r="I26">
        <v>535370</v>
      </c>
      <c r="J26">
        <v>10</v>
      </c>
      <c r="K26">
        <v>2</v>
      </c>
    </row>
    <row r="27" spans="1:11">
      <c r="A27" t="s">
        <v>440</v>
      </c>
      <c r="D27" t="s">
        <v>415</v>
      </c>
      <c r="G27">
        <v>520</v>
      </c>
      <c r="H27">
        <v>462</v>
      </c>
      <c r="I27">
        <v>452</v>
      </c>
    </row>
    <row r="28" spans="1:11">
      <c r="A28" t="s">
        <v>443</v>
      </c>
      <c r="D28" t="s">
        <v>415</v>
      </c>
      <c r="F28" t="s">
        <v>444</v>
      </c>
      <c r="H28">
        <v>1179741</v>
      </c>
      <c r="I28">
        <v>1185481</v>
      </c>
      <c r="J28">
        <v>-3</v>
      </c>
    </row>
    <row r="29" spans="1:11">
      <c r="A29" t="s">
        <v>445</v>
      </c>
      <c r="D29" t="s">
        <v>415</v>
      </c>
      <c r="F29" t="s">
        <v>446</v>
      </c>
      <c r="H29">
        <v>591879</v>
      </c>
      <c r="I29">
        <v>619784</v>
      </c>
      <c r="J29">
        <v>-16</v>
      </c>
      <c r="K29">
        <v>-5</v>
      </c>
    </row>
    <row r="30" spans="1:11">
      <c r="A30" t="s">
        <v>440</v>
      </c>
      <c r="D30" t="s">
        <v>415</v>
      </c>
      <c r="G30">
        <v>434</v>
      </c>
      <c r="H30">
        <v>502</v>
      </c>
      <c r="I30">
        <v>523</v>
      </c>
    </row>
    <row r="31" spans="1:11">
      <c r="A31" t="s">
        <v>447</v>
      </c>
      <c r="D31" t="s">
        <v>415</v>
      </c>
      <c r="F31" t="s">
        <v>448</v>
      </c>
      <c r="H31">
        <v>334872</v>
      </c>
      <c r="I31">
        <v>366352</v>
      </c>
      <c r="J31">
        <v>9</v>
      </c>
      <c r="K31">
        <v>-9</v>
      </c>
    </row>
    <row r="32" spans="1:11">
      <c r="A32" t="s">
        <v>440</v>
      </c>
      <c r="D32" t="s">
        <v>415</v>
      </c>
      <c r="G32">
        <v>318</v>
      </c>
      <c r="H32">
        <v>284</v>
      </c>
      <c r="I32">
        <v>309</v>
      </c>
    </row>
    <row r="33" spans="1:11">
      <c r="A33" t="s">
        <v>449</v>
      </c>
      <c r="D33" t="s">
        <v>415</v>
      </c>
      <c r="F33" t="s">
        <v>450</v>
      </c>
      <c r="H33">
        <v>252990</v>
      </c>
      <c r="I33">
        <v>199345</v>
      </c>
      <c r="J33">
        <v>12</v>
      </c>
      <c r="K33">
        <v>27</v>
      </c>
    </row>
    <row r="34" spans="1:11">
      <c r="A34" t="s">
        <v>440</v>
      </c>
      <c r="D34" t="s">
        <v>415</v>
      </c>
      <c r="G34">
        <v>247</v>
      </c>
      <c r="H34">
        <v>214</v>
      </c>
      <c r="I34">
        <v>168</v>
      </c>
    </row>
    <row r="35" spans="1:11">
      <c r="A35" t="s">
        <v>443</v>
      </c>
      <c r="B35" t="s">
        <v>451</v>
      </c>
      <c r="C35" t="s">
        <v>452</v>
      </c>
      <c r="D35" t="s">
        <v>415</v>
      </c>
      <c r="F35" t="s">
        <v>444</v>
      </c>
      <c r="H35">
        <v>1179741</v>
      </c>
      <c r="I35">
        <v>1185481</v>
      </c>
      <c r="J35">
        <v>-3</v>
      </c>
    </row>
    <row r="36" spans="1:11">
      <c r="A36" t="s">
        <v>453</v>
      </c>
      <c r="D36" t="s">
        <v>415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defaultRowHeight="12.75"/>
  <cols>
    <col min="1" max="4" width="25.7109375" customWidth="1"/>
  </cols>
  <sheetData>
    <row r="1" spans="1:6">
      <c r="F1">
        <v>31</v>
      </c>
    </row>
    <row r="2" spans="1:6">
      <c r="A2" t="s">
        <v>454</v>
      </c>
      <c r="E2">
        <v>2018</v>
      </c>
      <c r="F2">
        <v>2017</v>
      </c>
    </row>
    <row r="3" spans="1:6">
      <c r="A3" t="s">
        <v>455</v>
      </c>
      <c r="B3" t="s">
        <v>231</v>
      </c>
      <c r="C3" t="s">
        <v>231</v>
      </c>
      <c r="D3" t="s">
        <v>456</v>
      </c>
    </row>
    <row r="4" spans="1:6">
      <c r="A4" t="s">
        <v>435</v>
      </c>
      <c r="B4" t="s">
        <v>232</v>
      </c>
      <c r="C4" t="s">
        <v>232</v>
      </c>
      <c r="D4" t="s">
        <v>456</v>
      </c>
      <c r="E4">
        <v>-109034</v>
      </c>
      <c r="F4">
        <v>-182873</v>
      </c>
    </row>
    <row r="5" spans="1:6">
      <c r="A5" t="s">
        <v>457</v>
      </c>
    </row>
    <row r="6" spans="1:6">
      <c r="A6" t="s">
        <v>458</v>
      </c>
    </row>
    <row r="7" spans="1:6">
      <c r="A7" t="s">
        <v>459</v>
      </c>
      <c r="B7" t="s">
        <v>236</v>
      </c>
      <c r="C7" t="s">
        <v>236</v>
      </c>
      <c r="D7" t="s">
        <v>456</v>
      </c>
      <c r="E7">
        <v>35063</v>
      </c>
      <c r="F7">
        <v>41478</v>
      </c>
    </row>
    <row r="8" spans="1:6">
      <c r="A8" t="s">
        <v>460</v>
      </c>
      <c r="B8" t="s">
        <v>248</v>
      </c>
      <c r="C8" t="s">
        <v>248</v>
      </c>
      <c r="D8" t="s">
        <v>456</v>
      </c>
      <c r="E8">
        <v>40887</v>
      </c>
      <c r="F8">
        <v>51255</v>
      </c>
    </row>
    <row r="9" spans="1:6">
      <c r="A9" t="s">
        <v>461</v>
      </c>
      <c r="B9" t="s">
        <v>251</v>
      </c>
      <c r="C9" t="s">
        <v>251</v>
      </c>
      <c r="D9" t="s">
        <v>456</v>
      </c>
    </row>
    <row r="10" spans="1:6">
      <c r="A10" t="s">
        <v>462</v>
      </c>
      <c r="B10" t="s">
        <v>269</v>
      </c>
      <c r="C10" t="s">
        <v>269</v>
      </c>
      <c r="E10">
        <v>-389</v>
      </c>
      <c r="F10">
        <v>-2527</v>
      </c>
    </row>
    <row r="11" spans="1:6">
      <c r="A11" t="s">
        <v>463</v>
      </c>
      <c r="E11">
        <v>6282</v>
      </c>
      <c r="F11">
        <v>7315</v>
      </c>
    </row>
    <row r="12" spans="1:6">
      <c r="A12" t="s">
        <v>464</v>
      </c>
      <c r="B12" t="s">
        <v>243</v>
      </c>
      <c r="C12" t="s">
        <v>243</v>
      </c>
      <c r="D12" t="s">
        <v>456</v>
      </c>
      <c r="E12">
        <v>8112</v>
      </c>
      <c r="F12">
        <v>5345</v>
      </c>
    </row>
    <row r="13" spans="1:6">
      <c r="A13" t="s">
        <v>465</v>
      </c>
      <c r="B13" t="s">
        <v>240</v>
      </c>
      <c r="C13" t="s">
        <v>240</v>
      </c>
      <c r="D13" t="s">
        <v>456</v>
      </c>
    </row>
    <row r="14" spans="1:6">
      <c r="A14" t="s">
        <v>466</v>
      </c>
      <c r="D14" t="s">
        <v>456</v>
      </c>
      <c r="E14">
        <v>-5000</v>
      </c>
    </row>
    <row r="15" spans="1:6">
      <c r="A15" t="s">
        <v>467</v>
      </c>
      <c r="B15" t="s">
        <v>251</v>
      </c>
      <c r="C15" t="s">
        <v>251</v>
      </c>
      <c r="D15" t="s">
        <v>456</v>
      </c>
      <c r="E15">
        <v>1696</v>
      </c>
      <c r="F15">
        <v>4094</v>
      </c>
    </row>
    <row r="16" spans="1:6">
      <c r="A16" t="s">
        <v>468</v>
      </c>
      <c r="B16" t="s">
        <v>251</v>
      </c>
      <c r="C16" t="s">
        <v>251</v>
      </c>
      <c r="D16" t="s">
        <v>456</v>
      </c>
    </row>
    <row r="17" spans="1:6">
      <c r="A17" t="s">
        <v>381</v>
      </c>
      <c r="B17" t="s">
        <v>265</v>
      </c>
      <c r="C17" t="s">
        <v>265</v>
      </c>
      <c r="D17" t="s">
        <v>456</v>
      </c>
      <c r="E17">
        <v>-16460</v>
      </c>
      <c r="F17">
        <v>52278</v>
      </c>
    </row>
    <row r="18" spans="1:6">
      <c r="A18" t="s">
        <v>382</v>
      </c>
      <c r="B18" t="s">
        <v>261</v>
      </c>
      <c r="C18" t="s">
        <v>261</v>
      </c>
      <c r="D18" t="s">
        <v>456</v>
      </c>
      <c r="E18">
        <v>34093</v>
      </c>
      <c r="F18">
        <v>16641</v>
      </c>
    </row>
    <row r="19" spans="1:6">
      <c r="A19" t="s">
        <v>469</v>
      </c>
      <c r="B19" t="s">
        <v>264</v>
      </c>
      <c r="C19" t="s">
        <v>264</v>
      </c>
      <c r="D19" t="s">
        <v>456</v>
      </c>
      <c r="E19">
        <v>35390</v>
      </c>
      <c r="F19">
        <v>9303</v>
      </c>
    </row>
    <row r="20" spans="1:6">
      <c r="A20" t="s">
        <v>470</v>
      </c>
      <c r="B20" t="s">
        <v>273</v>
      </c>
      <c r="C20" t="s">
        <v>273</v>
      </c>
      <c r="D20" t="s">
        <v>456</v>
      </c>
      <c r="E20">
        <v>-70400</v>
      </c>
      <c r="F20">
        <v>-44411</v>
      </c>
    </row>
    <row r="21" spans="1:6">
      <c r="A21" t="s">
        <v>396</v>
      </c>
      <c r="B21" t="s">
        <v>269</v>
      </c>
      <c r="C21" t="s">
        <v>269</v>
      </c>
      <c r="D21" t="s">
        <v>456</v>
      </c>
      <c r="E21">
        <v>-2674</v>
      </c>
      <c r="F21">
        <v>5249</v>
      </c>
    </row>
    <row r="22" spans="1:6">
      <c r="A22" t="s">
        <v>471</v>
      </c>
      <c r="B22" t="s">
        <v>285</v>
      </c>
      <c r="C22" t="s">
        <v>285</v>
      </c>
      <c r="D22" t="s">
        <v>456</v>
      </c>
      <c r="E22">
        <v>-42434</v>
      </c>
      <c r="F22">
        <v>-36853</v>
      </c>
    </row>
    <row r="23" spans="1:6">
      <c r="A23" t="s">
        <v>472</v>
      </c>
      <c r="B23" t="s">
        <v>286</v>
      </c>
      <c r="C23" t="s">
        <v>286</v>
      </c>
      <c r="D23" t="s">
        <v>473</v>
      </c>
    </row>
    <row r="24" spans="1:6">
      <c r="A24" t="s">
        <v>474</v>
      </c>
      <c r="B24" t="s">
        <v>287</v>
      </c>
      <c r="C24" t="s">
        <v>287</v>
      </c>
      <c r="D24" t="s">
        <v>473</v>
      </c>
      <c r="E24">
        <v>-11004</v>
      </c>
      <c r="F24">
        <v>-24061</v>
      </c>
    </row>
    <row r="25" spans="1:6">
      <c r="A25" t="s">
        <v>475</v>
      </c>
      <c r="B25" t="s">
        <v>290</v>
      </c>
      <c r="C25" t="s">
        <v>290</v>
      </c>
      <c r="D25" t="s">
        <v>473</v>
      </c>
      <c r="E25">
        <v>-57731</v>
      </c>
      <c r="F25">
        <v>-52318</v>
      </c>
    </row>
    <row r="26" spans="1:6">
      <c r="A26" t="s">
        <v>476</v>
      </c>
      <c r="B26" t="s">
        <v>288</v>
      </c>
      <c r="C26" t="s">
        <v>288</v>
      </c>
      <c r="D26" t="s">
        <v>473</v>
      </c>
      <c r="E26">
        <v>57500</v>
      </c>
      <c r="F26">
        <v>21659</v>
      </c>
    </row>
    <row r="27" spans="1:6">
      <c r="A27" t="s">
        <v>477</v>
      </c>
      <c r="B27" t="s">
        <v>291</v>
      </c>
      <c r="C27" t="s">
        <v>291</v>
      </c>
      <c r="D27" t="s">
        <v>473</v>
      </c>
      <c r="F27">
        <v>11623</v>
      </c>
    </row>
    <row r="28" spans="1:6">
      <c r="A28" t="s">
        <v>478</v>
      </c>
      <c r="D28" t="s">
        <v>473</v>
      </c>
      <c r="E28">
        <v>5000</v>
      </c>
    </row>
    <row r="29" spans="1:6">
      <c r="A29" t="s">
        <v>479</v>
      </c>
      <c r="B29" t="s">
        <v>287</v>
      </c>
      <c r="C29" t="s">
        <v>287</v>
      </c>
      <c r="D29" t="s">
        <v>473</v>
      </c>
    </row>
    <row r="30" spans="1:6">
      <c r="A30" t="s">
        <v>480</v>
      </c>
      <c r="B30" t="s">
        <v>296</v>
      </c>
      <c r="C30" t="s">
        <v>296</v>
      </c>
      <c r="D30" t="s">
        <v>473</v>
      </c>
      <c r="E30">
        <v>-6235</v>
      </c>
      <c r="F30">
        <v>-43097</v>
      </c>
    </row>
    <row r="31" spans="1:6">
      <c r="A31" t="s">
        <v>481</v>
      </c>
      <c r="B31" t="s">
        <v>297</v>
      </c>
      <c r="C31" t="s">
        <v>297</v>
      </c>
      <c r="D31" t="s">
        <v>482</v>
      </c>
    </row>
    <row r="32" spans="1:6">
      <c r="A32" t="s">
        <v>483</v>
      </c>
      <c r="B32" t="s">
        <v>298</v>
      </c>
      <c r="C32" t="s">
        <v>298</v>
      </c>
      <c r="D32" t="s">
        <v>482</v>
      </c>
      <c r="E32">
        <v>5169</v>
      </c>
      <c r="F32">
        <v>9751</v>
      </c>
    </row>
    <row r="33" spans="1:6">
      <c r="A33" t="s">
        <v>484</v>
      </c>
      <c r="B33" t="s">
        <v>485</v>
      </c>
      <c r="C33" t="s">
        <v>485</v>
      </c>
      <c r="D33" t="s">
        <v>482</v>
      </c>
      <c r="E33">
        <v>-6650</v>
      </c>
      <c r="F33">
        <v>-12118</v>
      </c>
    </row>
    <row r="34" spans="1:6">
      <c r="A34" t="s">
        <v>486</v>
      </c>
      <c r="B34" t="s">
        <v>299</v>
      </c>
      <c r="C34" t="s">
        <v>299</v>
      </c>
      <c r="D34" t="s">
        <v>482</v>
      </c>
      <c r="F34">
        <v>175000</v>
      </c>
    </row>
    <row r="35" spans="1:6">
      <c r="A35" t="s">
        <v>487</v>
      </c>
      <c r="B35" t="s">
        <v>302</v>
      </c>
      <c r="C35" t="s">
        <v>302</v>
      </c>
      <c r="D35" t="s">
        <v>482</v>
      </c>
      <c r="F35">
        <v>-78000</v>
      </c>
    </row>
    <row r="36" spans="1:6">
      <c r="A36" t="s">
        <v>461</v>
      </c>
      <c r="B36" t="s">
        <v>251</v>
      </c>
      <c r="C36" t="s">
        <v>251</v>
      </c>
      <c r="D36" t="s">
        <v>456</v>
      </c>
    </row>
    <row r="37" spans="1:6">
      <c r="A37" t="s">
        <v>488</v>
      </c>
      <c r="B37" t="s">
        <v>302</v>
      </c>
      <c r="C37" t="s">
        <v>302</v>
      </c>
      <c r="D37" t="s">
        <v>482</v>
      </c>
      <c r="F37">
        <v>-75</v>
      </c>
    </row>
    <row r="38" spans="1:6">
      <c r="A38" t="s">
        <v>489</v>
      </c>
      <c r="B38" t="s">
        <v>485</v>
      </c>
      <c r="C38" t="s">
        <v>485</v>
      </c>
      <c r="D38" t="s">
        <v>482</v>
      </c>
      <c r="F38">
        <v>-5964</v>
      </c>
    </row>
    <row r="39" spans="1:6">
      <c r="A39" t="s">
        <v>490</v>
      </c>
      <c r="B39" t="s">
        <v>311</v>
      </c>
      <c r="C39" t="s">
        <v>311</v>
      </c>
      <c r="D39" t="s">
        <v>482</v>
      </c>
      <c r="E39">
        <v>-1481</v>
      </c>
      <c r="F39">
        <v>88594</v>
      </c>
    </row>
    <row r="40" spans="1:6">
      <c r="A40" t="s">
        <v>491</v>
      </c>
      <c r="B40" t="s">
        <v>313</v>
      </c>
      <c r="C40" t="s">
        <v>313</v>
      </c>
      <c r="D40" t="s">
        <v>482</v>
      </c>
      <c r="E40">
        <v>-259</v>
      </c>
      <c r="F40">
        <v>1746</v>
      </c>
    </row>
    <row r="41" spans="1:6">
      <c r="A41" t="s">
        <v>492</v>
      </c>
      <c r="B41" t="s">
        <v>492</v>
      </c>
      <c r="C41" t="s">
        <v>312</v>
      </c>
      <c r="D41" t="s">
        <v>482</v>
      </c>
      <c r="E41">
        <v>-50409</v>
      </c>
      <c r="F41">
        <v>10390</v>
      </c>
    </row>
    <row r="42" spans="1:6">
      <c r="A42" t="s">
        <v>493</v>
      </c>
      <c r="B42" t="s">
        <v>493</v>
      </c>
      <c r="C42" t="s">
        <v>315</v>
      </c>
      <c r="D42" t="s">
        <v>482</v>
      </c>
      <c r="E42">
        <v>202504</v>
      </c>
      <c r="F42">
        <v>192114</v>
      </c>
    </row>
    <row r="43" spans="1:6">
      <c r="A43" t="s">
        <v>494</v>
      </c>
      <c r="D43" t="s">
        <v>482</v>
      </c>
    </row>
    <row r="44" spans="1:6">
      <c r="A44" t="s">
        <v>495</v>
      </c>
      <c r="D44" t="s">
        <v>482</v>
      </c>
      <c r="E44">
        <v>6125</v>
      </c>
      <c r="F44">
        <v>3114</v>
      </c>
    </row>
    <row r="45" spans="1:6">
      <c r="A45" t="s">
        <v>496</v>
      </c>
      <c r="B45" t="s">
        <v>497</v>
      </c>
      <c r="C45" t="s">
        <v>247</v>
      </c>
      <c r="D45" t="s">
        <v>456</v>
      </c>
      <c r="E45">
        <v>-32090</v>
      </c>
      <c r="F45">
        <v>8370</v>
      </c>
    </row>
    <row r="46" spans="1:6">
      <c r="A46" t="s">
        <v>498</v>
      </c>
      <c r="B46" t="s">
        <v>311</v>
      </c>
      <c r="C46" t="s">
        <v>311</v>
      </c>
      <c r="D46" t="s">
        <v>482</v>
      </c>
    </row>
    <row r="47" spans="1:6">
      <c r="A47" t="s">
        <v>499</v>
      </c>
      <c r="B47" t="s">
        <v>287</v>
      </c>
      <c r="C47" t="s">
        <v>287</v>
      </c>
      <c r="D47" t="s">
        <v>473</v>
      </c>
      <c r="E47">
        <v>223</v>
      </c>
      <c r="F47">
        <v>5785</v>
      </c>
    </row>
    <row r="48" spans="1:6">
      <c r="D48" t="s">
        <v>482</v>
      </c>
    </row>
    <row r="49" spans="1:4">
      <c r="A49" t="s">
        <v>500</v>
      </c>
      <c r="D49" t="s">
        <v>482</v>
      </c>
    </row>
    <row r="50" spans="1:4">
      <c r="A50" t="s">
        <v>501</v>
      </c>
      <c r="D50" t="s">
        <v>482</v>
      </c>
    </row>
    <row r="51" spans="1:4">
      <c r="A51" t="s">
        <v>502</v>
      </c>
      <c r="D51" t="s">
        <v>482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0BDC55-6AD6-4BFD-9822-0B9C1074BE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3984199-D133-4A08-96C6-6B5022F198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58D5F5-91EF-41AB-810D-CAE202807B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2021-11-12T09:08:19Z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