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G92" i="1"/>
  <c r="F92" i="1"/>
  <c r="G89" i="1"/>
  <c r="F89" i="1"/>
  <c r="G36" i="1"/>
  <c r="F36" i="1"/>
  <c r="F24" i="1"/>
  <c r="F433" i="1" l="1"/>
  <c r="G432" i="1"/>
  <c r="G433" i="1" s="1"/>
  <c r="F432" i="1"/>
  <c r="G418" i="1"/>
  <c r="F418" i="1"/>
  <c r="G417" i="1"/>
  <c r="F417" i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I381" i="1"/>
  <c r="H381" i="1"/>
  <c r="N376" i="1"/>
  <c r="O375" i="1"/>
  <c r="N375" i="1"/>
  <c r="M375" i="1"/>
  <c r="L375" i="1"/>
  <c r="K375" i="1"/>
  <c r="J375" i="1"/>
  <c r="I375" i="1"/>
  <c r="H375" i="1"/>
  <c r="K373" i="1"/>
  <c r="J373" i="1"/>
  <c r="O371" i="1"/>
  <c r="N371" i="1"/>
  <c r="I370" i="1"/>
  <c r="H370" i="1"/>
  <c r="K369" i="1"/>
  <c r="J369" i="1"/>
  <c r="M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N385" i="1" s="1"/>
  <c r="M326" i="1"/>
  <c r="M385" i="1" s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8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2" i="1" s="1"/>
  <c r="K8" i="1"/>
  <c r="J8" i="1"/>
  <c r="I8" i="1"/>
  <c r="H8" i="1"/>
  <c r="H383" i="1" s="1"/>
  <c r="O7" i="1"/>
  <c r="N7" i="1"/>
  <c r="M7" i="1"/>
  <c r="L7" i="1"/>
  <c r="K7" i="1"/>
  <c r="J7" i="1"/>
  <c r="I7" i="1"/>
  <c r="H7" i="1"/>
  <c r="O6" i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K382" i="1" l="1"/>
  <c r="O385" i="1"/>
  <c r="O376" i="1"/>
  <c r="J382" i="1"/>
  <c r="H385" i="1"/>
  <c r="L377" i="1"/>
  <c r="I385" i="1"/>
  <c r="M377" i="1"/>
  <c r="J385" i="1"/>
  <c r="N382" i="1"/>
  <c r="K385" i="1"/>
  <c r="O382" i="1"/>
  <c r="I383" i="1"/>
  <c r="L385" i="1"/>
  <c r="L368" i="1"/>
  <c r="G161" i="1"/>
  <c r="G8" i="1" s="1"/>
  <c r="G383" i="1" s="1"/>
  <c r="F382" i="1"/>
  <c r="F383" i="1"/>
  <c r="F12" i="1"/>
  <c r="G353" i="1"/>
  <c r="G355" i="1" s="1"/>
  <c r="G357" i="1" s="1"/>
  <c r="G385" i="1"/>
  <c r="H365" i="1"/>
  <c r="L372" i="1"/>
  <c r="L383" i="1"/>
  <c r="M372" i="1"/>
  <c r="F297" i="1"/>
  <c r="F319" i="1" s="1"/>
  <c r="F326" i="1" s="1"/>
  <c r="J368" i="1"/>
  <c r="N370" i="1"/>
  <c r="H373" i="1"/>
  <c r="F375" i="1"/>
  <c r="L376" i="1"/>
  <c r="J377" i="1"/>
  <c r="F381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I365" i="1"/>
  <c r="K384" i="1"/>
  <c r="F363" i="1"/>
  <c r="N368" i="1"/>
  <c r="J370" i="1"/>
  <c r="N372" i="1"/>
  <c r="H376" i="1"/>
  <c r="F377" i="1"/>
  <c r="N377" i="1"/>
  <c r="L378" i="1"/>
  <c r="H382" i="1"/>
  <c r="J384" i="1"/>
  <c r="G363" i="1"/>
  <c r="O368" i="1"/>
  <c r="K370" i="1"/>
  <c r="O372" i="1"/>
  <c r="I376" i="1"/>
  <c r="G377" i="1"/>
  <c r="O377" i="1"/>
  <c r="M378" i="1"/>
  <c r="I382" i="1"/>
  <c r="F13" i="1"/>
  <c r="F44" i="1"/>
  <c r="H363" i="1"/>
  <c r="G13" i="1"/>
  <c r="G44" i="1"/>
  <c r="I363" i="1"/>
  <c r="G382" i="1" l="1"/>
  <c r="G12" i="1"/>
  <c r="G376" i="1" s="1"/>
  <c r="F353" i="1"/>
  <c r="F355" i="1" s="1"/>
  <c r="F357" i="1" s="1"/>
  <c r="F385" i="1"/>
  <c r="F14" i="1"/>
  <c r="F378" i="1"/>
  <c r="F370" i="1"/>
  <c r="F59" i="1"/>
  <c r="F67" i="1" s="1"/>
  <c r="F71" i="1" s="1"/>
  <c r="G378" i="1"/>
  <c r="G370" i="1"/>
  <c r="G59" i="1"/>
  <c r="G67" i="1" s="1"/>
  <c r="G71" i="1" s="1"/>
  <c r="F376" i="1"/>
  <c r="F366" i="1" l="1"/>
  <c r="G14" i="1"/>
  <c r="G366" i="1"/>
  <c r="G373" i="1"/>
  <c r="G83" i="1"/>
  <c r="G372" i="1"/>
  <c r="G6" i="1"/>
  <c r="F373" i="1"/>
  <c r="F83" i="1"/>
  <c r="F372" i="1"/>
  <c r="F6" i="1"/>
  <c r="F365" i="1" l="1"/>
  <c r="F371" i="1"/>
  <c r="G371" i="1"/>
  <c r="G365" i="1"/>
</calcChain>
</file>

<file path=xl/sharedStrings.xml><?xml version="1.0" encoding="utf-8"?>
<sst xmlns="http://schemas.openxmlformats.org/spreadsheetml/2006/main" count="1001" uniqueCount="572">
  <si>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</si>
  <si>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</si>
  <si>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</si>
  <si>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</si>
  <si>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</si>
  <si>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</si>
  <si>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</si>
  <si>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</si>
  <si>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</si>
  <si>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</si>
  <si>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</si>
  <si>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</si>
  <si>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</si>
  <si>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</si>
  <si>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</si>
  <si>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</si>
  <si>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</si>
  <si>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</si>
  <si>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</si>
  <si>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</si>
  <si>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</si>
  <si>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</si>
  <si>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</si>
  <si>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</si>
  <si>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</si>
  <si>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</si>
  <si>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</si>
  <si>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</si>
  <si>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</si>
  <si>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</si>
  <si>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</si>
  <si>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</si>
  <si>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</si>
  <si>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</si>
  <si>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</si>
  <si>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</si>
  <si>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</si>
  <si>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</si>
  <si>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</si>
  <si>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</si>
  <si>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</si>
  <si>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</si>
  <si>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</si>
  <si>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</si>
  <si>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</si>
  <si>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</si>
  <si>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</si>
  <si>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</si>
  <si>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</si>
  <si>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</si>
  <si>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</si>
  <si>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</si>
  <si>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</si>
  <si>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</si>
  <si>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</si>
  <si>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</si>
  <si>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</si>
  <si>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</si>
  <si>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</si>
  <si>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</si>
  <si>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</si>
  <si>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</si>
  <si>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</si>
  <si>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</si>
  <si>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</si>
  <si>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</si>
  <si>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</si>
  <si>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</si>
  <si>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</si>
  <si>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</si>
  <si>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</si>
  <si>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</si>
  <si>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</si>
  <si>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</si>
  <si>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</si>
  <si>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</si>
  <si>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</si>
  <si>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</si>
  <si>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</si>
  <si>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</si>
  <si>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</si>
  <si>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</si>
  <si>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</si>
  <si>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</si>
  <si>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</si>
  <si>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</si>
  <si>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</si>
  <si>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</si>
  <si>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</si>
  <si>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</si>
  <si>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</si>
  <si>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</si>
  <si>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</si>
  <si>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</si>
  <si>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</si>
  <si>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</si>
  <si>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</si>
  <si>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</si>
  <si>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</si>
  <si>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</si>
  <si>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</si>
  <si>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</si>
  <si>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</si>
  <si>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</si>
  <si>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</si>
  <si>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</si>
  <si>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</si>
  <si>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</si>
  <si>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</si>
  <si>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</si>
  <si>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</si>
  <si>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</si>
  <si>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</si>
  <si>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</si>
  <si>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</si>
  <si>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</si>
  <si>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</si>
  <si>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</si>
  <si>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</si>
  <si>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</si>
  <si>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</si>
  <si>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</si>
  <si>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</si>
  <si>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</si>
  <si>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</si>
  <si>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</si>
  <si>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</si>
  <si>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</si>
  <si>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</si>
  <si>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</si>
  <si>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</si>
  <si>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</si>
  <si>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</si>
  <si>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</si>
  <si>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</si>
  <si>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</si>
  <si>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</si>
  <si>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</si>
  <si>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</si>
  <si>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</si>
  <si>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</si>
  <si>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</si>
  <si>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</si>
  <si>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</si>
  <si>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</si>
  <si>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</si>
  <si>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</si>
  <si>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</si>
  <si>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</si>
  <si>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</si>
  <si>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</si>
  <si>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</si>
  <si>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</si>
  <si>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</si>
  <si>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</si>
  <si>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</si>
  <si>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</si>
  <si>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</si>
  <si>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</si>
  <si>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</si>
  <si>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</si>
  <si>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</si>
  <si>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</si>
  <si>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</si>
  <si>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</si>
  <si>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</si>
  <si>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</si>
  <si>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</si>
  <si>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</si>
  <si>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</si>
  <si>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</si>
  <si>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</si>
  <si>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</si>
  <si>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</si>
  <si>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</si>
  <si>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</si>
  <si>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</si>
  <si>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</si>
  <si>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</si>
  <si>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</si>
  <si>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</si>
  <si>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</si>
  <si>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</si>
  <si>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</si>
  <si>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</si>
  <si>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</si>
  <si>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</si>
  <si>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</si>
  <si>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</si>
  <si>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</si>
  <si>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</si>
  <si>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</si>
  <si>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</si>
  <si>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</si>
  <si>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</si>
  <si>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</si>
  <si>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</si>
  <si>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</si>
  <si>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</si>
  <si>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</si>
  <si>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</si>
  <si>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</si>
  <si>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</si>
  <si>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</si>
  <si>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</si>
  <si>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</si>
  <si>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</si>
  <si>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</si>
  <si>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</si>
  <si>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</si>
  <si>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</si>
  <si>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</si>
  <si>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</si>
  <si>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</si>
  <si>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</si>
  <si>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</si>
  <si>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</si>
  <si>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</si>
  <si>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</si>
  <si>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</si>
  <si>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</si>
  <si>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</si>
  <si>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</si>
  <si>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</si>
  <si>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</si>
  <si>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</si>
  <si>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</si>
  <si>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</si>
  <si>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</si>
  <si>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</si>
  <si>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</si>
  <si>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</si>
  <si>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</si>
  <si>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</si>
  <si>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</si>
  <si>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</si>
  <si>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</si>
  <si>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</si>
  <si>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</si>
  <si>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</si>
  <si>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</si>
  <si>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</si>
  <si>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</si>
  <si>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</si>
  <si>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</si>
  <si>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</si>
  <si>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</si>
  <si>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</si>
  <si>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</si>
  <si>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</si>
  <si>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</si>
  <si>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</si>
  <si>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</si>
  <si>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</si>
  <si>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</si>
  <si>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</si>
  <si>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</si>
  <si>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</si>
  <si>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</si>
  <si>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</si>
  <si>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</si>
  <si>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</si>
  <si>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</si>
  <si>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</si>
  <si>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</si>
  <si>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</si>
  <si>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</si>
  <si>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</si>
  <si>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</si>
  <si>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</si>
  <si>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</si>
  <si>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</si>
  <si>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</si>
  <si>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</si>
  <si>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</si>
  <si>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</si>
  <si>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</si>
  <si>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</si>
  <si>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</si>
  <si>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</si>
  <si>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</si>
  <si>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</si>
  <si>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</si>
  <si>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</si>
  <si>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</si>
  <si>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</si>
  <si>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</si>
  <si>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</si>
  <si>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</si>
  <si>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</si>
  <si>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</si>
  <si>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</si>
  <si>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</si>
  <si>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</si>
  <si>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</si>
  <si>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</si>
  <si>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</si>
  <si>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</si>
  <si>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</si>
  <si>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</si>
  <si>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</si>
  <si>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</si>
  <si>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</si>
  <si>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</si>
  <si>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</si>
  <si>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</si>
  <si>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</si>
  <si>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</si>
  <si>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</si>
  <si>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</si>
  <si>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</si>
  <si>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</si>
  <si>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</si>
  <si>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</si>
  <si>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</si>
  <si>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</si>
  <si>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</si>
  <si>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</si>
  <si>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</si>
  <si>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</si>
  <si>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</si>
  <si>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</si>
  <si>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</si>
  <si>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</si>
  <si>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</si>
  <si>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</si>
  <si>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</si>
  <si>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</si>
  <si>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</si>
  <si>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</si>
  <si>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</si>
  <si>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</si>
  <si>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</si>
  <si>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</si>
  <si>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</si>
  <si>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</si>
  <si>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</si>
  <si>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</si>
  <si>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</si>
  <si>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</si>
  <si>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</si>
  <si>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</si>
  <si>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</si>
  <si>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</si>
  <si>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</si>
  <si>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</si>
  <si>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</si>
  <si>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</si>
  <si>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</si>
  <si>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</si>
  <si>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</si>
  <si>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</si>
  <si>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</si>
  <si>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</si>
  <si>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</si>
  <si>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</si>
  <si>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</si>
  <si>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</si>
  <si>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</si>
  <si>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</si>
  <si>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</si>
  <si>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</si>
  <si>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</si>
  <si>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</si>
  <si>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</si>
  <si>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</si>
  <si>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</si>
  <si>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</si>
  <si>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</si>
  <si>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</si>
  <si>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</si>
  <si>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</si>
  <si>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</si>
  <si>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</si>
  <si>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Grand Canyon Education, Inc</t>
  </si>
  <si>
    <t>Consolidated Balance Sheets</t>
  </si>
  <si>
    <t>(In thousands, except par value)</t>
  </si>
  <si>
    <t>ASSETS:</t>
  </si>
  <si>
    <t>Current assets</t>
  </si>
  <si>
    <t>Cash and cash equivalents</t>
  </si>
  <si>
    <t>Restricted cash and cash equivalents</t>
  </si>
  <si>
    <t>Investments</t>
  </si>
  <si>
    <t>Accounts receivable, net</t>
  </si>
  <si>
    <t>Interest receivable on Secured Note</t>
  </si>
  <si>
    <t>Income tax receivable</t>
  </si>
  <si>
    <t>Other current assets</t>
  </si>
  <si>
    <t>Total current assets</t>
  </si>
  <si>
    <t>Property and equipment, net</t>
  </si>
  <si>
    <t>Property and Equipment</t>
  </si>
  <si>
    <t>Secured Note receivable</t>
  </si>
  <si>
    <t>Prepaid royalties</t>
  </si>
  <si>
    <t>Goodwill</t>
  </si>
  <si>
    <t>Other assets</t>
  </si>
  <si>
    <t>Total assets</t>
  </si>
  <si>
    <t>LIABILITIES AND STOCKHOLDERS EQUITY:</t>
  </si>
  <si>
    <t>Current liabilities</t>
  </si>
  <si>
    <t>Accounts payable</t>
  </si>
  <si>
    <t>Accrued compensation and benefits</t>
  </si>
  <si>
    <t>Accrued liabilities</t>
  </si>
  <si>
    <t>Income taxes payable</t>
  </si>
  <si>
    <t>Student deposits</t>
  </si>
  <si>
    <t>Deferred revenue</t>
  </si>
  <si>
    <t>Accrued Revenue</t>
  </si>
  <si>
    <t>Current portion of notes payable</t>
  </si>
  <si>
    <t>Accruals</t>
  </si>
  <si>
    <t>Total current liabilities</t>
  </si>
  <si>
    <t>Other noncurrent liabilities</t>
  </si>
  <si>
    <t>Deferred income taxes, noncurrent</t>
  </si>
  <si>
    <t>Notes payable, less current portion</t>
  </si>
  <si>
    <t>Total liabilities</t>
  </si>
  <si>
    <t>Commitments and contingencies</t>
  </si>
  <si>
    <t>Stockholders equity</t>
  </si>
  <si>
    <t>Preferred stock, $0.01 par value, 10,000 shares authorized; 0 shares issued and</t>
  </si>
  <si>
    <t>outstanding at December 31, 2018 and 2017</t>
  </si>
  <si>
    <t>Common stock, $0.01 par value, 100,000 shares authorized; 52,690 and 52,277 shares</t>
  </si>
  <si>
    <t>issued and 48,201 and 48,125 shares outstanding at December 31, 2018 and 2017, respectively</t>
  </si>
  <si>
    <t>Treasury stock, at cost, 4,489 and 4,152 shares of common stock at December 31, 2018 and 2017, respectively</t>
  </si>
  <si>
    <t>Treasury Stock</t>
  </si>
  <si>
    <t>Additional paid-in capital</t>
  </si>
  <si>
    <t>Accumulated other comprehensive loss</t>
  </si>
  <si>
    <t>Retained earnings</t>
  </si>
  <si>
    <t>Total stockholders equity</t>
  </si>
  <si>
    <t>Total liabilities and stockholders equity</t>
  </si>
  <si>
    <t>Other Income - net</t>
  </si>
  <si>
    <t>Revenue</t>
  </si>
  <si>
    <t>Total Other Comprehensive Loss</t>
  </si>
  <si>
    <t>Total Other Comprehensive Income</t>
  </si>
  <si>
    <t>(In thousands, except per share data)</t>
  </si>
  <si>
    <t>Service revenue</t>
  </si>
  <si>
    <t>University related revenue</t>
  </si>
  <si>
    <t>Net revenue</t>
  </si>
  <si>
    <t>Costs and expenses:</t>
  </si>
  <si>
    <t>Technology and academic services</t>
  </si>
  <si>
    <t>Counseling services and support</t>
  </si>
  <si>
    <t>Marketing and communication</t>
  </si>
  <si>
    <t>General and administrative</t>
  </si>
  <si>
    <t>University related expenses</t>
  </si>
  <si>
    <t>Loss on Transaction</t>
  </si>
  <si>
    <t>Total costs and expenses</t>
  </si>
  <si>
    <t>Operating income</t>
  </si>
  <si>
    <t>Interest income on Secured Note</t>
  </si>
  <si>
    <t>Interest expense</t>
  </si>
  <si>
    <t>Investment interest and other</t>
  </si>
  <si>
    <t>Income before income taxes</t>
  </si>
  <si>
    <t>Profit before Zakat</t>
  </si>
  <si>
    <t>Income tax expense</t>
  </si>
  <si>
    <t>Net income</t>
  </si>
  <si>
    <t>Earnings per share:</t>
  </si>
  <si>
    <t>Basic income per share</t>
  </si>
  <si>
    <t>Diluted income per share</t>
  </si>
  <si>
    <t>Basic weighted average shares outstanding</t>
  </si>
  <si>
    <t>Diluted weighted average shares outstanding</t>
  </si>
  <si>
    <t>(In thousands)</t>
  </si>
  <si>
    <t>Cash flows provided by operating activities:</t>
  </si>
  <si>
    <t>Operating Activities</t>
  </si>
  <si>
    <t>Adjustments to reconcile net income to net cash provided by operating activities:</t>
  </si>
  <si>
    <t>Share-based compensation</t>
  </si>
  <si>
    <t>Provision for bad debts</t>
  </si>
  <si>
    <t>Depreciation and amortization</t>
  </si>
  <si>
    <t>Deferred income taxes</t>
  </si>
  <si>
    <t>Loss on transaction, net of costs and asset impairment</t>
  </si>
  <si>
    <t>Other, including fixed asset impairments</t>
  </si>
  <si>
    <t>Changes in assets and liabilities:</t>
  </si>
  <si>
    <t>Accounts receivable from GCU</t>
  </si>
  <si>
    <t>Accounts receivable</t>
  </si>
  <si>
    <t>Prepaid expenses and other</t>
  </si>
  <si>
    <t>Income taxes receivable/payable</t>
  </si>
  <si>
    <t xml:space="preserve">Adjustment for Income Tax Paid </t>
  </si>
  <si>
    <t>Deferred rent</t>
  </si>
  <si>
    <t>Net cash provided by operating activities</t>
  </si>
  <si>
    <t>Cash flows used in investing activities:</t>
  </si>
  <si>
    <t>Investing Activities</t>
  </si>
  <si>
    <t>Capital expenditures</t>
  </si>
  <si>
    <t>Purchases of land and building improvements related to off-site development</t>
  </si>
  <si>
    <t>Disposition</t>
  </si>
  <si>
    <t>Funding to GCU at closing in excess of required capital</t>
  </si>
  <si>
    <t>Repayment of excess funds by GCU</t>
  </si>
  <si>
    <t>Funding to GCU for capital expenditures</t>
  </si>
  <si>
    <t>Proceeds received from note receivable</t>
  </si>
  <si>
    <t>Return of equity method investment</t>
  </si>
  <si>
    <t>Purchases of investments</t>
  </si>
  <si>
    <t>Proceeds from sale or maturity of investments</t>
  </si>
  <si>
    <t>Net cash used in investing activities</t>
  </si>
  <si>
    <t>Cash flows (used in) provided by financing activities:</t>
  </si>
  <si>
    <t>Financing Activities</t>
  </si>
  <si>
    <t>Principal payments on notes payable and capital lease obligations</t>
  </si>
  <si>
    <t>Debt issuance costs</t>
  </si>
  <si>
    <t>Finance Costs</t>
  </si>
  <si>
    <t>Net borrowings from revolving line of credit</t>
  </si>
  <si>
    <t>Repurchase of common shares including shares withheld in lieu of income taxes</t>
  </si>
  <si>
    <t>Net proceeds from exercise of stock options</t>
  </si>
  <si>
    <t>Net cash (used in) provided by financing activities</t>
  </si>
  <si>
    <t>Net (decrease) increase in cash and cash equivalents and restricted cash</t>
  </si>
  <si>
    <t>Net increase (decrease) in cash and cash equivalents</t>
  </si>
  <si>
    <t>Cash and cash equivalents and restricted cash, beginning of period</t>
  </si>
  <si>
    <t>Cash and cash equivalents at beginning of period</t>
  </si>
  <si>
    <t>Cash and cash equivalents and restricted cash, end of period</t>
  </si>
  <si>
    <t>Supplemental disclosure of cash flow information</t>
  </si>
  <si>
    <t>Cash paid for interest</t>
  </si>
  <si>
    <t>Cash paid for income taxes</t>
  </si>
  <si>
    <t>Supplemental disclosure of non-cash investing and financing activities</t>
  </si>
  <si>
    <t>Sale transaction to GCU through Secured Note financing</t>
  </si>
  <si>
    <t>Purchases of property and equipment included in accounts payable</t>
  </si>
  <si>
    <t>Reclassification of capitalized costs  adoption of ASC 606</t>
  </si>
  <si>
    <t>Reclassification of deferred revenue  adoption of ASC 606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</si>
  <si>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</si>
  <si>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</si>
  <si>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</si>
  <si>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</si>
  <si>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</si>
  <si>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changed value</t>
  </si>
  <si>
    <t>turnover</t>
  </si>
  <si>
    <t>service revenue</t>
  </si>
  <si>
    <t>university related revenue</t>
  </si>
  <si>
    <t>added value</t>
  </si>
  <si>
    <t>sales and distribution expenses</t>
  </si>
  <si>
    <t>marketing and communication</t>
  </si>
  <si>
    <t>deleted value</t>
  </si>
  <si>
    <t>other operating expenses</t>
  </si>
  <si>
    <t>technology and academic services</t>
  </si>
  <si>
    <t>counseling services and support</t>
  </si>
  <si>
    <t>university related expenses</t>
  </si>
  <si>
    <t>loss on transaction</t>
  </si>
  <si>
    <t>interest received and financial income</t>
  </si>
  <si>
    <t>interest income on secured note</t>
  </si>
  <si>
    <t>interest expense</t>
  </si>
  <si>
    <t>interest paid and financial costs</t>
  </si>
  <si>
    <t>changed sign</t>
  </si>
  <si>
    <t>income (expense) from investments</t>
  </si>
  <si>
    <t>investment interest and other</t>
  </si>
  <si>
    <t>current taxation</t>
  </si>
  <si>
    <t>income tax expense</t>
  </si>
  <si>
    <t>land</t>
  </si>
  <si>
    <t>land improvements</t>
  </si>
  <si>
    <t>buildings</t>
  </si>
  <si>
    <t>buildings and leasehold improvements</t>
  </si>
  <si>
    <t>equipment under capital leases</t>
  </si>
  <si>
    <t>computer equipment</t>
  </si>
  <si>
    <t>furniture, fixtures and equipment</t>
  </si>
  <si>
    <t>internally developed software</t>
  </si>
  <si>
    <t>other</t>
  </si>
  <si>
    <t>construction in progress</t>
  </si>
  <si>
    <t>less accumulated depreciation and amortization</t>
  </si>
  <si>
    <t>accumulated depreciation and amortisation</t>
  </si>
  <si>
    <t>land and buildings</t>
  </si>
  <si>
    <t>leased assets</t>
  </si>
  <si>
    <t>property, plant and equipment</t>
  </si>
  <si>
    <t>other fixed assets</t>
  </si>
  <si>
    <t>marketable investments</t>
  </si>
  <si>
    <t>investments</t>
  </si>
  <si>
    <t>other operating current assets</t>
  </si>
  <si>
    <t>other current assets</t>
  </si>
  <si>
    <t>notes receivable</t>
  </si>
  <si>
    <t>interest receivable on secured note</t>
  </si>
  <si>
    <t>secured note receivable</t>
  </si>
  <si>
    <t>long term prepayments</t>
  </si>
  <si>
    <t>prepaid royalties</t>
  </si>
  <si>
    <t>other non-current assets</t>
  </si>
  <si>
    <t>other assets</t>
  </si>
  <si>
    <t>accounts payable</t>
  </si>
  <si>
    <t>accrued compensation and benefits</t>
  </si>
  <si>
    <t>accrued liabilities</t>
  </si>
  <si>
    <t>other operating current liabilities</t>
  </si>
  <si>
    <t>student deposits</t>
  </si>
  <si>
    <t>current portion of notes payable</t>
  </si>
  <si>
    <t>deferred tax liability</t>
  </si>
  <si>
    <t>deferred income taxes, noncurrent</t>
  </si>
  <si>
    <t>notes payable</t>
  </si>
  <si>
    <t>notes payable, less current portion</t>
  </si>
  <si>
    <t>ordinary shares</t>
  </si>
  <si>
    <t>Common stock, $0.01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</si>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</sst>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AF-400C-9223-7972198780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496-40D5-AEC3-372D110F52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74B-4D14-8E44-03C70BEDEC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E4-4DE1-B670-149E8BBC5E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8E-44F7-86E4-D0FE673FDF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C-4757-AD3B-0ECE73AA51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3C-49C8-8286-0EF6FD8F96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49-4EF3-91E7-C6D0E5D20E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57-4B84-AF38-37D4E2CE1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B1-4013-872B-F068452DBD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03-438E-BDC2-D8F1152C74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7F-4D47-8362-77D92B9670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45-4405-8044-DFE749DF64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93C-4314-94AB-EB7251D4EE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73-4F63-BF56-612611B5AE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7.71093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229011</v>
      </c>
      <c r="G6" s="7">
        <f t="shared" ref="G6:O6" si="1">IF(G4=$BF$1,"",G71)</f>
        <v>203319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1014551</v>
      </c>
      <c r="G7" s="7">
        <f t="shared" ref="G7:O7" si="2">IF(G4=$BF$1,"",G128)</f>
        <v>928711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309466</v>
      </c>
      <c r="G8" s="7">
        <f t="shared" ref="G8:O8" si="3">IF(G4=$BF$1,"",G161)</f>
        <v>374862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80518</v>
      </c>
      <c r="G9" s="7">
        <f t="shared" ref="G9:O9" si="4">IF(G4=$BF$1,"",G189)</f>
        <v>238135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29902</v>
      </c>
      <c r="G10" s="7">
        <f t="shared" ref="G10:O10" si="5">IF(G4=$BF$1,"",G210)</f>
        <v>79487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1213597</v>
      </c>
      <c r="G11" s="7">
        <f t="shared" ref="G11:O11" si="6">IF(G4=$BF$1,"",G227)</f>
        <v>985951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1324017</v>
      </c>
      <c r="G12" s="35">
        <f t="shared" ref="G12:O12" si="7">IF(G4=$BF$1,"",SUM(G7:G8))</f>
        <v>1303573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1324017</v>
      </c>
      <c r="G13" s="35">
        <f t="shared" ref="G13:O13" si="8">IF(G4=$BF$1,"",SUM(G9:G11))</f>
        <v>1303573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333002+512499</f>
        <v>845501</v>
      </c>
      <c r="G24">
        <v>974134</v>
      </c>
      <c r="P24" s="49" t="s">
        <v>510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845501</v>
      </c>
      <c r="G30" s="7">
        <f>IF(G4=$BF$1,"",G24-G25+ABS(G26)-G27-G28-G29)</f>
        <v>974134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  <c r="F32"/>
      <c r="G32"/>
      <c r="P32" s="49" t="s">
        <v>517</v>
      </c>
    </row>
    <row r="33" spans="5:16">
      <c r="E33" s="1" t="s">
        <v>35</v>
      </c>
      <c r="F33" s="38">
        <v>117420</v>
      </c>
      <c r="G33" s="38">
        <v>109092</v>
      </c>
      <c r="P33" s="49" t="s">
        <v>514</v>
      </c>
    </row>
    <row r="34" spans="5:16">
      <c r="E34" s="1" t="s">
        <v>36</v>
      </c>
      <c r="F34">
        <v>29968</v>
      </c>
      <c r="G34">
        <v>27157</v>
      </c>
    </row>
    <row r="35" spans="5:16">
      <c r="E35" s="1" t="s">
        <v>37</v>
      </c>
    </row>
    <row r="36" spans="5:16">
      <c r="E36" s="1" t="s">
        <v>38</v>
      </c>
      <c r="F36" s="38">
        <f>43574+204690+173330+18370</f>
        <v>439964</v>
      </c>
      <c r="G36" s="38">
        <f>41834+188595+324140+562</f>
        <v>555131</v>
      </c>
      <c r="P36" s="49" t="s">
        <v>514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587352</v>
      </c>
      <c r="G43" s="7">
        <f>G32+G33+G34+G35+G36+G37+G38+G39+G40+G41+G42</f>
        <v>691380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258149</v>
      </c>
      <c r="G44" s="7">
        <f>IF(G4=$BF$1,"",G30+G31-G43)</f>
        <v>282754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26947</v>
      </c>
      <c r="P48" s="49" t="s">
        <v>514</v>
      </c>
    </row>
    <row r="49" spans="5:16">
      <c r="E49" s="1" t="s">
        <v>51</v>
      </c>
      <c r="F49">
        <v>1536</v>
      </c>
      <c r="G49">
        <v>2169</v>
      </c>
      <c r="P49" s="49" t="s">
        <v>527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 s="38">
        <v>3440</v>
      </c>
      <c r="G52" s="38">
        <v>2943</v>
      </c>
      <c r="P52" s="49" t="s">
        <v>514</v>
      </c>
    </row>
    <row r="53" spans="5:16">
      <c r="E53" s="1" t="s">
        <v>55</v>
      </c>
    </row>
    <row r="54" spans="5:16">
      <c r="E54" s="1" t="s">
        <v>56</v>
      </c>
      <c r="F54"/>
      <c r="G54"/>
      <c r="P54" s="49" t="s">
        <v>517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287000</v>
      </c>
      <c r="G59" s="7">
        <f>IF(G4=$BF$1,"",G44+G45+G46+G47+G48-G49-G50-G51+G52-G53+G54+G55-G56+G57+G58)</f>
        <v>283528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 s="38">
        <v>57989</v>
      </c>
      <c r="G60" s="38">
        <v>80209</v>
      </c>
      <c r="P60" s="49" t="s">
        <v>514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229011</v>
      </c>
      <c r="G67" s="7">
        <f>IF(G4=$BF$1,"",SUM(G59,-G60,-ABS(G61),-G62,-G66))</f>
        <v>203319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229011</v>
      </c>
      <c r="G71" s="7">
        <f t="shared" ref="G71:O71" si="14">IF(G4=$BF$1,"",SUM(G67:G70))</f>
        <v>203319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229011</v>
      </c>
      <c r="G83" s="7">
        <f t="shared" ref="G83:O83" si="15">IF(G4=$BF$1,"",SUM(G71:G82))</f>
        <v>203319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5579+2242+51409+9581</f>
        <v>68811</v>
      </c>
      <c r="G89" s="38">
        <f>160126+25630+595384+117460</f>
        <v>898600</v>
      </c>
      <c r="P89" s="49" t="s">
        <v>514</v>
      </c>
    </row>
    <row r="90" spans="5:16">
      <c r="E90" s="1" t="s">
        <v>82</v>
      </c>
      <c r="F90" s="38">
        <v>2376</v>
      </c>
      <c r="G90" s="38">
        <v>32390</v>
      </c>
      <c r="P90" s="49" t="s">
        <v>514</v>
      </c>
    </row>
    <row r="91" spans="5:16">
      <c r="E91" s="1" t="s">
        <v>83</v>
      </c>
    </row>
    <row r="92" spans="5:16">
      <c r="E92" s="12" t="s">
        <v>84</v>
      </c>
      <c r="F92">
        <f>85316+4955+39270</f>
        <v>129541</v>
      </c>
      <c r="G92">
        <f>116477+63470+36173</f>
        <v>216120</v>
      </c>
      <c r="P92" s="49" t="s">
        <v>510</v>
      </c>
    </row>
    <row r="93" spans="5:16">
      <c r="E93" s="1" t="s">
        <v>85</v>
      </c>
    </row>
    <row r="94" spans="5:16">
      <c r="E94" s="1" t="s">
        <v>86</v>
      </c>
      <c r="F94" s="38">
        <v>0</v>
      </c>
      <c r="G94" s="38">
        <v>5937</v>
      </c>
      <c r="P94" s="49" t="s">
        <v>514</v>
      </c>
    </row>
    <row r="95" spans="5:16">
      <c r="E95" s="1" t="s">
        <v>87</v>
      </c>
      <c r="F95" s="38">
        <v>0</v>
      </c>
      <c r="G95" s="38">
        <v>1176</v>
      </c>
      <c r="P95" s="49" t="s">
        <v>514</v>
      </c>
    </row>
    <row r="96" spans="5:16">
      <c r="E96" s="12"/>
    </row>
    <row r="98" spans="5:16">
      <c r="E98" s="6" t="s">
        <v>88</v>
      </c>
      <c r="F98" s="7">
        <f>F89+F90+F91+F92+F93+F94+F95+F96</f>
        <v>200728</v>
      </c>
      <c r="G98" s="7">
        <f>IF(G4=$BF$1,"",G89+G90+G91+G92+G93+G94+G95+G96)</f>
        <v>1154223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 ht="25.5">
      <c r="E99" s="1" t="s">
        <v>89</v>
      </c>
      <c r="F99" s="38">
        <v>-89689</v>
      </c>
      <c r="G99" s="38">
        <v>-231939</v>
      </c>
      <c r="P99" s="49" t="s">
        <v>514</v>
      </c>
    </row>
    <row r="100" spans="5:16">
      <c r="E100" s="6" t="s">
        <v>90</v>
      </c>
      <c r="F100" s="7">
        <f>F98+F99</f>
        <v>111039</v>
      </c>
      <c r="G100" s="7">
        <f t="shared" ref="G100:O100" si="17">IF(G4=$BF$1,"",G98+G99)</f>
        <v>922284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2941</v>
      </c>
      <c r="G101">
        <v>2941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2941</v>
      </c>
      <c r="G104" s="7">
        <f t="shared" ref="G104:O104" si="18">IF(G4=$BF$1,"",G101+G102+G103)</f>
        <v>2941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  <c r="F106" s="38">
        <v>900093</v>
      </c>
      <c r="P106" s="49" t="s">
        <v>514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  <c r="G109" s="38">
        <v>2763</v>
      </c>
      <c r="P109" s="49" t="s">
        <v>514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49" t="s">
        <v>517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478</v>
      </c>
      <c r="G125" s="38">
        <v>723</v>
      </c>
      <c r="P125" s="49" t="s">
        <v>514</v>
      </c>
    </row>
    <row r="126" spans="5:16">
      <c r="E126" s="1" t="s">
        <v>113</v>
      </c>
    </row>
    <row r="127" spans="5:16">
      <c r="E127" s="12" t="s">
        <v>114</v>
      </c>
      <c r="F127"/>
      <c r="G127"/>
      <c r="P127" s="49" t="s">
        <v>517</v>
      </c>
    </row>
    <row r="128" spans="5:16">
      <c r="E128" s="6" t="s">
        <v>115</v>
      </c>
      <c r="F128" s="7">
        <f>F100+SUM(F104:F127)</f>
        <v>1014551</v>
      </c>
      <c r="G128" s="7">
        <f t="shared" ref="G128:O128" si="19">IF(G4=$BF$1,"",G100+SUM(G104:G126))</f>
        <v>928711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120346</v>
      </c>
      <c r="G130">
        <v>153474</v>
      </c>
    </row>
    <row r="131" spans="5:16">
      <c r="E131" s="1" t="s">
        <v>118</v>
      </c>
      <c r="F131" s="38">
        <v>69002</v>
      </c>
      <c r="G131" s="38">
        <v>89271</v>
      </c>
      <c r="P131" s="49" t="s">
        <v>514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  <c r="F135">
        <v>4650</v>
      </c>
      <c r="G135">
        <v>0</v>
      </c>
      <c r="P135" s="49" t="s">
        <v>514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193998</v>
      </c>
      <c r="G140" s="7">
        <f t="shared" ref="G140:O140" si="20">IF(G4=$BF$1,"",G130+G131+G132+G133+G134+G135+G136+G139)</f>
        <v>242745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8</v>
      </c>
      <c r="G151">
        <v>2086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46830</v>
      </c>
      <c r="G157">
        <v>10908</v>
      </c>
    </row>
    <row r="158" spans="5:16">
      <c r="E158" s="1" t="s">
        <v>138</v>
      </c>
      <c r="F158" s="38">
        <v>6963</v>
      </c>
      <c r="G158" s="38">
        <v>24589</v>
      </c>
      <c r="P158" s="49" t="s">
        <v>514</v>
      </c>
    </row>
    <row r="159" spans="5:16">
      <c r="E159" s="1" t="s">
        <v>139</v>
      </c>
      <c r="F159">
        <v>61667</v>
      </c>
      <c r="G159">
        <v>94534</v>
      </c>
    </row>
    <row r="160" spans="5:16">
      <c r="E160" s="6" t="s">
        <v>140</v>
      </c>
      <c r="F160" s="7">
        <f>F146+F147+F148+F149+F150+F151+F152+F153+F154+F155+F156+F157+F158+F159</f>
        <v>115468</v>
      </c>
      <c r="G160" s="7">
        <f>IF(G4=$BF$1,"",G146+G147+G148+G149+G150+G151+G152+G153+G154+G155+G156+G157+G158+G159)</f>
        <v>132117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309466</v>
      </c>
      <c r="G161" s="7">
        <f t="shared" ref="G161:O161" si="22">IF(G4=$BF$1,"",G140+G145+G160)</f>
        <v>374862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P167" s="51"/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 s="38">
        <v>36468</v>
      </c>
      <c r="G171" s="38">
        <v>6691</v>
      </c>
      <c r="P171" s="49" t="s">
        <v>514</v>
      </c>
    </row>
    <row r="172" spans="5:16">
      <c r="E172" s="1" t="s">
        <v>151</v>
      </c>
      <c r="F172"/>
      <c r="G172"/>
      <c r="P172" s="49" t="s">
        <v>517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5442</v>
      </c>
      <c r="G181">
        <v>16182</v>
      </c>
    </row>
    <row r="183" spans="5:16">
      <c r="E183" s="1" t="s">
        <v>160</v>
      </c>
    </row>
    <row r="184" spans="5:16">
      <c r="E184" s="12" t="s">
        <v>161</v>
      </c>
      <c r="F184">
        <f>14274+15427+8907</f>
        <v>38608</v>
      </c>
      <c r="G184">
        <f>29139+23173+20757</f>
        <v>73069</v>
      </c>
      <c r="P184" s="49" t="s">
        <v>510</v>
      </c>
    </row>
    <row r="185" spans="5:16">
      <c r="E185" s="12" t="s">
        <v>162</v>
      </c>
      <c r="F185">
        <v>0</v>
      </c>
      <c r="G185">
        <v>46895</v>
      </c>
    </row>
    <row r="187" spans="5:16">
      <c r="E187" s="1" t="s">
        <v>163</v>
      </c>
      <c r="F187">
        <v>0</v>
      </c>
      <c r="G187">
        <v>95298</v>
      </c>
      <c r="P187" s="49" t="s">
        <v>510</v>
      </c>
    </row>
    <row r="188" spans="5:16">
      <c r="E188" s="1" t="s">
        <v>164</v>
      </c>
      <c r="F188"/>
      <c r="G188"/>
      <c r="P188" s="49" t="s">
        <v>517</v>
      </c>
    </row>
    <row r="189" spans="5:16">
      <c r="E189" s="6" t="s">
        <v>13</v>
      </c>
      <c r="F189" s="7">
        <f>SUM(F163:F188)</f>
        <v>80518</v>
      </c>
      <c r="G189" s="7">
        <f t="shared" ref="G189:O189" si="23">IF(G4=$BF$1,"",SUM(G163:G188))</f>
        <v>238135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23437</v>
      </c>
      <c r="G193" s="38">
        <v>59925</v>
      </c>
      <c r="P193" s="49" t="s">
        <v>514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6465</v>
      </c>
      <c r="G203" s="38">
        <v>18362</v>
      </c>
      <c r="P203" s="49" t="s">
        <v>514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1200</v>
      </c>
    </row>
    <row r="210" spans="5:16">
      <c r="E210" s="6" t="s">
        <v>14</v>
      </c>
      <c r="F210" s="7">
        <f>SUM(F191:F209)</f>
        <v>29902</v>
      </c>
      <c r="G210" s="7">
        <f t="shared" ref="G210:O210" si="24">IF(G4=$BF$1,"",SUM(G191:G209))</f>
        <v>79487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527+256806</f>
        <v>257333</v>
      </c>
      <c r="G212">
        <f>523+232670</f>
        <v>233193</v>
      </c>
      <c r="P212" s="49" t="s">
        <v>510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1082169</v>
      </c>
      <c r="G217">
        <v>854176</v>
      </c>
    </row>
    <row r="218" spans="5:16">
      <c r="E218" s="1" t="s">
        <v>188</v>
      </c>
    </row>
    <row r="219" spans="5:16">
      <c r="E219" s="1" t="s">
        <v>189</v>
      </c>
      <c r="F219">
        <v>-453</v>
      </c>
      <c r="G219">
        <v>-724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-125452</v>
      </c>
      <c r="G223">
        <v>-100694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1213597</v>
      </c>
      <c r="G227" s="7">
        <f t="shared" ref="G227:O227" si="25">IF(G4=$BF$1,"",SUM(G212:G226))</f>
        <v>985951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 ht="25.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229011</v>
      </c>
      <c r="G267">
        <v>203319</v>
      </c>
      <c r="H267">
        <v>148514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35673</v>
      </c>
      <c r="G271">
        <v>54228</v>
      </c>
      <c r="H271">
        <v>45683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69533</v>
      </c>
      <c r="G284">
        <v>85654</v>
      </c>
      <c r="H284">
        <v>78098</v>
      </c>
    </row>
    <row r="285" spans="5:8" ht="25.5">
      <c r="E285" s="1" t="s">
        <v>248</v>
      </c>
      <c r="F285">
        <v>19508</v>
      </c>
      <c r="G285">
        <v>12688</v>
      </c>
      <c r="H285">
        <v>12276</v>
      </c>
    </row>
    <row r="286" spans="5:8" ht="25.5" customHeight="1">
      <c r="E286" s="1" t="s">
        <v>249</v>
      </c>
    </row>
    <row r="287" spans="5:8" ht="25.5">
      <c r="E287" s="1" t="s">
        <v>250</v>
      </c>
      <c r="F287">
        <v>8669</v>
      </c>
      <c r="G287">
        <v>18478</v>
      </c>
      <c r="H287">
        <v>18639</v>
      </c>
    </row>
    <row r="288" spans="5:8">
      <c r="E288" s="1" t="s">
        <v>251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133383</v>
      </c>
      <c r="G296" s="7">
        <f>IF(G4=$BF$1,"",G271+G272+G273+G274+G275+G276+G277+G278+G279+G280+G281+G282+G283+G284+G285+G286+G287+G288+G289+G290+G291+G292+G293+G294+G295)</f>
        <v>171048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362394</v>
      </c>
      <c r="G297" s="7">
        <f t="shared" ref="G297:O297" si="27">IF(G4=$BF$1,"",MIN(F267,F268,F269)+F296)</f>
        <v>362394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1553</v>
      </c>
      <c r="G302">
        <v>-2399</v>
      </c>
      <c r="H302">
        <v>-1715</v>
      </c>
    </row>
    <row r="303" spans="5:15" ht="25.5">
      <c r="E303" s="1" t="s">
        <v>265</v>
      </c>
      <c r="F303">
        <v>-59264</v>
      </c>
      <c r="G303">
        <v>-19848</v>
      </c>
      <c r="H303">
        <v>-20598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6692</v>
      </c>
      <c r="G309">
        <v>5787</v>
      </c>
      <c r="H309">
        <v>2388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 ht="25.5">
      <c r="E315" s="1" t="s">
        <v>275</v>
      </c>
      <c r="F315">
        <v>-14306</v>
      </c>
      <c r="G315">
        <v>5378</v>
      </c>
      <c r="H315">
        <v>-4793</v>
      </c>
    </row>
    <row r="316" spans="5:15">
      <c r="E316" s="1" t="s">
        <v>276</v>
      </c>
    </row>
    <row r="317" spans="5:15">
      <c r="E317" s="1" t="s">
        <v>277</v>
      </c>
      <c r="F317">
        <v>-15700</v>
      </c>
      <c r="G317">
        <v>3079</v>
      </c>
      <c r="H317">
        <v>6743</v>
      </c>
    </row>
    <row r="318" spans="5:15" ht="25.5">
      <c r="E318" s="6" t="s">
        <v>278</v>
      </c>
      <c r="F318" s="7">
        <f>F299+F300+F301+F302+F303+F304+F305+F306+F307+F308+F309+F310+F311+F312+F313+F314+F315+F316+F317</f>
        <v>-81025</v>
      </c>
      <c r="G318" s="7">
        <f>IF(G4=$BF$1,"",G299+G300+G301+G302+G303+G304+G305+G306+G307+G308+G309+G310+G311+G312+G313+G314+G315+G316+G317)</f>
        <v>-8003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281369</v>
      </c>
      <c r="G319" s="7">
        <f t="shared" ref="G319:O319" si="28">IF(G4=$BF$1,"",G297+G318)</f>
        <v>354391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 ht="25.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281369</v>
      </c>
      <c r="G326" s="7">
        <f t="shared" ref="G326:O326" si="30">IF(G4=$BF$1,"",G325+G319)</f>
        <v>354391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 ht="25.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-93406</v>
      </c>
      <c r="G328">
        <v>-106904</v>
      </c>
      <c r="H328">
        <v>-170546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  <c r="F331">
        <v>-46948</v>
      </c>
      <c r="G331">
        <v>-94054</v>
      </c>
      <c r="H331">
        <v>-49157</v>
      </c>
    </row>
    <row r="332" spans="5:15" ht="25.5">
      <c r="E332" s="12" t="s">
        <v>291</v>
      </c>
      <c r="F332">
        <v>65116</v>
      </c>
      <c r="G332">
        <v>65259</v>
      </c>
      <c r="H332">
        <v>69925</v>
      </c>
    </row>
    <row r="333" spans="5:15" ht="25.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-75238</v>
      </c>
      <c r="G337" s="7">
        <f>IF(G4=$BF$1,"",SUM(G328:G336))</f>
        <v>-135699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 ht="25.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-20126</v>
      </c>
      <c r="G339">
        <v>-3928</v>
      </c>
      <c r="H339">
        <v>-6855</v>
      </c>
    </row>
    <row r="340" spans="5:15">
      <c r="E340" s="1" t="s">
        <v>299</v>
      </c>
      <c r="F340">
        <v>0</v>
      </c>
      <c r="G340">
        <v>-25000</v>
      </c>
      <c r="H340">
        <v>25000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-6719</v>
      </c>
      <c r="G343">
        <v>-6805</v>
      </c>
      <c r="H343">
        <v>-7224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0</v>
      </c>
      <c r="H349">
        <v>-194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-26845</v>
      </c>
      <c r="G352" s="7">
        <f>IF(G4=$BF$1,"",SUM(G339:G351))</f>
        <v>-35733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179286</v>
      </c>
      <c r="G353" s="7">
        <f t="shared" ref="G353:O353" si="33">IF(G4=$BF$1,"",G326+G337+G352)</f>
        <v>182959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179286</v>
      </c>
      <c r="G355" s="7">
        <f t="shared" ref="G355:O355" si="34">IF(G4=$BF$1,"",G353+G354)</f>
        <v>182959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248008</v>
      </c>
      <c r="G356">
        <v>130907</v>
      </c>
      <c r="H356">
        <v>98420</v>
      </c>
    </row>
    <row r="357" spans="5:15">
      <c r="E357" s="6" t="s">
        <v>316</v>
      </c>
      <c r="F357" s="7">
        <f>F355+F356</f>
        <v>427294</v>
      </c>
      <c r="G357" s="7">
        <f t="shared" ref="G357:O357" si="35">IF(G4=$BF$1,"",G355+G356)</f>
        <v>313866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-0.13204856826678876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0.12636300591681052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1.5683049587556661E-2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0.30532075065552849</v>
      </c>
      <c r="G370" s="27">
        <f t="shared" si="42"/>
        <v>0.29026191468524865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0.27085834315985435</v>
      </c>
      <c r="G371" s="28">
        <f t="shared" si="43"/>
        <v>0.20871769181652627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0.17296681235966002</v>
      </c>
      <c r="G372" s="27">
        <f t="shared" si="44"/>
        <v>0.15597055170673219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0.18870432276942017</v>
      </c>
      <c r="G373" s="27">
        <f t="shared" si="45"/>
        <v>0.20621613041621745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8.3397720724129681E-2</v>
      </c>
      <c r="G376" s="30">
        <f t="shared" si="47"/>
        <v>0.24365493915568978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9.098572260808159E-2</v>
      </c>
      <c r="G377" s="30">
        <f t="shared" si="48"/>
        <v>0.32214785521795708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168.06575520833334</v>
      </c>
      <c r="G378" s="30">
        <f t="shared" si="49"/>
        <v>130.36145689257722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3.8434387341960803</v>
      </c>
      <c r="G382" s="32">
        <f t="shared" si="51"/>
        <v>1.5741575156948791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3.8434387341960803</v>
      </c>
      <c r="G383" s="32">
        <f t="shared" si="52"/>
        <v>1.5741575156948791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2.3516232395240815</v>
      </c>
      <c r="G384" s="32">
        <f t="shared" si="53"/>
        <v>1.0193587670858966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3.4944857050597382</v>
      </c>
      <c r="G385" s="32">
        <f t="shared" si="54"/>
        <v>1.4881936716568334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120346</v>
      </c>
      <c r="G418" s="17">
        <f>G130-G417</f>
        <v>153474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42">
    <cfRule type="expression" dxfId="40" priority="48">
      <formula>MOD(ROW(),2)=0</formula>
    </cfRule>
  </conditionalFormatting>
  <conditionalFormatting sqref="E45:G58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27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4 F155:G155">
    <cfRule type="expression" dxfId="32" priority="39">
      <formula>MOD(ROW(),2)=0</formula>
    </cfRule>
  </conditionalFormatting>
  <conditionalFormatting sqref="E163:G170 E172:G188 E171">
    <cfRule type="expression" dxfId="31" priority="38">
      <formula>MOD(ROW(),2)=0</formula>
    </cfRule>
  </conditionalFormatting>
  <conditionalFormatting sqref="E191:G209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42 H99:O99 H328:O332">
    <cfRule type="expression" dxfId="18" priority="23">
      <formula>MOD(ROW(),2)=0</formula>
    </cfRule>
  </conditionalFormatting>
  <conditionalFormatting sqref="H45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27">
    <cfRule type="expression" dxfId="12" priority="17">
      <formula>MOD(ROW(),2)=0</formula>
    </cfRule>
  </conditionalFormatting>
  <conditionalFormatting sqref="H130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70 H172:O188">
    <cfRule type="expression" dxfId="9" priority="13">
      <formula>MOD(ROW(),2)=0</formula>
    </cfRule>
  </conditionalFormatting>
  <conditionalFormatting sqref="H191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F171:G171">
    <cfRule type="expression" dxfId="1" priority="2">
      <formula>MOD(ROW(),2)=0</formula>
    </cfRule>
  </conditionalFormatting>
  <conditionalFormatting sqref="H171:O17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505</v>
      </c>
      <c r="B1" s="39" t="s">
        <v>506</v>
      </c>
      <c r="C1" s="39" t="s">
        <v>507</v>
      </c>
      <c r="D1" s="39" t="s">
        <v>508</v>
      </c>
      <c r="E1" s="39"/>
    </row>
    <row r="2" spans="1:5">
      <c r="A2" s="41" t="s">
        <v>512</v>
      </c>
      <c r="B2" s="41" t="s">
        <v>511</v>
      </c>
      <c r="C2" s="39">
        <v>1</v>
      </c>
      <c r="D2" s="39" t="s">
        <v>509</v>
      </c>
      <c r="E2" s="39"/>
    </row>
    <row r="3" spans="1:5">
      <c r="A3" t="s">
        <v>513</v>
      </c>
      <c r="B3" s="42" t="s">
        <v>511</v>
      </c>
      <c r="C3" s="39">
        <v>1</v>
      </c>
      <c r="D3" s="39" t="s">
        <v>509</v>
      </c>
    </row>
    <row r="4" spans="1:5">
      <c r="A4" t="s">
        <v>516</v>
      </c>
      <c r="B4" s="41" t="s">
        <v>515</v>
      </c>
      <c r="C4" s="39">
        <v>0</v>
      </c>
      <c r="D4" s="39" t="s">
        <v>509</v>
      </c>
    </row>
    <row r="5" spans="1:5">
      <c r="A5" t="s">
        <v>519</v>
      </c>
      <c r="B5" s="43" t="s">
        <v>518</v>
      </c>
      <c r="C5" s="39">
        <v>0</v>
      </c>
      <c r="D5" s="39" t="s">
        <v>509</v>
      </c>
    </row>
    <row r="6" spans="1:5">
      <c r="A6" s="43" t="s">
        <v>520</v>
      </c>
      <c r="B6" s="43" t="s">
        <v>518</v>
      </c>
      <c r="C6" s="39">
        <v>0</v>
      </c>
      <c r="D6" s="39" t="s">
        <v>509</v>
      </c>
    </row>
    <row r="7" spans="1:5">
      <c r="A7" s="44" t="s">
        <v>521</v>
      </c>
      <c r="B7" s="41" t="s">
        <v>518</v>
      </c>
      <c r="C7" s="39">
        <v>0</v>
      </c>
      <c r="D7" s="39" t="s">
        <v>509</v>
      </c>
    </row>
    <row r="8" spans="1:5">
      <c r="A8" t="s">
        <v>522</v>
      </c>
      <c r="B8" s="42" t="s">
        <v>518</v>
      </c>
      <c r="C8" s="39">
        <v>0</v>
      </c>
      <c r="D8" s="39" t="s">
        <v>509</v>
      </c>
    </row>
    <row r="9" spans="1:5">
      <c r="A9" t="s">
        <v>524</v>
      </c>
      <c r="B9" s="42" t="s">
        <v>523</v>
      </c>
      <c r="C9" s="39">
        <v>1</v>
      </c>
      <c r="D9" s="39" t="s">
        <v>509</v>
      </c>
    </row>
    <row r="10" spans="1:5">
      <c r="A10" s="44" t="s">
        <v>525</v>
      </c>
      <c r="B10" s="42" t="s">
        <v>526</v>
      </c>
      <c r="C10" s="39">
        <v>0</v>
      </c>
      <c r="D10" s="39" t="s">
        <v>509</v>
      </c>
    </row>
    <row r="11" spans="1:5">
      <c r="A11" s="44" t="s">
        <v>529</v>
      </c>
      <c r="B11" s="42" t="s">
        <v>528</v>
      </c>
      <c r="C11" s="39">
        <v>1</v>
      </c>
      <c r="D11" s="39" t="s">
        <v>509</v>
      </c>
    </row>
    <row r="12" spans="1:5">
      <c r="A12" s="44" t="s">
        <v>531</v>
      </c>
      <c r="B12" s="42" t="s">
        <v>530</v>
      </c>
      <c r="C12" s="39">
        <v>0</v>
      </c>
      <c r="D12" s="39" t="s">
        <v>509</v>
      </c>
    </row>
    <row r="13" spans="1:5">
      <c r="A13" s="44" t="s">
        <v>532</v>
      </c>
      <c r="B13" s="44" t="s">
        <v>544</v>
      </c>
      <c r="C13" s="39">
        <v>1</v>
      </c>
      <c r="D13" s="39" t="s">
        <v>509</v>
      </c>
    </row>
    <row r="14" spans="1:5">
      <c r="A14" s="45" t="s">
        <v>533</v>
      </c>
      <c r="B14" s="45" t="s">
        <v>544</v>
      </c>
      <c r="C14" s="39">
        <v>1</v>
      </c>
      <c r="D14" s="39" t="s">
        <v>509</v>
      </c>
    </row>
    <row r="15" spans="1:5">
      <c r="A15" s="46" t="s">
        <v>534</v>
      </c>
      <c r="B15" s="46" t="s">
        <v>544</v>
      </c>
      <c r="C15" s="39">
        <v>1</v>
      </c>
      <c r="D15" s="39" t="s">
        <v>509</v>
      </c>
    </row>
    <row r="16" spans="1:5">
      <c r="A16" s="46" t="s">
        <v>535</v>
      </c>
      <c r="B16" s="46" t="s">
        <v>544</v>
      </c>
      <c r="C16" s="39">
        <v>1</v>
      </c>
      <c r="D16" s="39" t="s">
        <v>509</v>
      </c>
    </row>
    <row r="17" spans="1:4">
      <c r="A17" s="46" t="s">
        <v>536</v>
      </c>
      <c r="B17" s="46" t="s">
        <v>545</v>
      </c>
      <c r="C17" s="39">
        <v>1</v>
      </c>
      <c r="D17" s="39" t="s">
        <v>509</v>
      </c>
    </row>
    <row r="18" spans="1:4">
      <c r="A18" s="46" t="s">
        <v>537</v>
      </c>
      <c r="B18" s="43" t="s">
        <v>546</v>
      </c>
      <c r="C18" s="39">
        <v>1</v>
      </c>
      <c r="D18" s="39" t="s">
        <v>509</v>
      </c>
    </row>
    <row r="19" spans="1:4">
      <c r="A19" s="46" t="s">
        <v>538</v>
      </c>
      <c r="B19" s="43" t="s">
        <v>546</v>
      </c>
      <c r="C19" s="39">
        <v>1</v>
      </c>
      <c r="D19" s="39" t="s">
        <v>509</v>
      </c>
    </row>
    <row r="20" spans="1:4">
      <c r="A20" s="43" t="s">
        <v>539</v>
      </c>
      <c r="B20" s="43" t="s">
        <v>546</v>
      </c>
      <c r="C20" s="39">
        <v>1</v>
      </c>
      <c r="D20" s="39" t="s">
        <v>509</v>
      </c>
    </row>
    <row r="21" spans="1:4">
      <c r="A21" s="46" t="s">
        <v>540</v>
      </c>
      <c r="B21" s="46" t="s">
        <v>547</v>
      </c>
      <c r="C21" s="39">
        <v>1</v>
      </c>
      <c r="D21" s="39" t="s">
        <v>509</v>
      </c>
    </row>
    <row r="22" spans="1:4">
      <c r="A22" s="46" t="s">
        <v>541</v>
      </c>
      <c r="B22" s="46" t="s">
        <v>541</v>
      </c>
      <c r="C22" s="39">
        <v>1</v>
      </c>
      <c r="D22" s="39" t="s">
        <v>509</v>
      </c>
    </row>
    <row r="23" spans="1:4" ht="25.5">
      <c r="A23" s="47" t="s">
        <v>542</v>
      </c>
      <c r="B23" s="47" t="s">
        <v>543</v>
      </c>
      <c r="C23" s="39">
        <v>1</v>
      </c>
      <c r="D23" s="39" t="s">
        <v>509</v>
      </c>
    </row>
    <row r="24" spans="1:4">
      <c r="A24" s="46" t="s">
        <v>549</v>
      </c>
      <c r="B24" s="42" t="s">
        <v>548</v>
      </c>
      <c r="C24" s="39">
        <v>1</v>
      </c>
      <c r="D24" s="39" t="s">
        <v>509</v>
      </c>
    </row>
    <row r="25" spans="1:4">
      <c r="A25" s="46" t="s">
        <v>551</v>
      </c>
      <c r="B25" s="47" t="s">
        <v>550</v>
      </c>
      <c r="C25" s="39">
        <v>1</v>
      </c>
      <c r="D25" s="39" t="s">
        <v>509</v>
      </c>
    </row>
    <row r="26" spans="1:4">
      <c r="A26" s="47" t="s">
        <v>553</v>
      </c>
      <c r="B26" s="47" t="s">
        <v>552</v>
      </c>
      <c r="C26" s="39">
        <v>1</v>
      </c>
      <c r="D26" s="39" t="s">
        <v>509</v>
      </c>
    </row>
    <row r="27" spans="1:4">
      <c r="A27" s="46" t="s">
        <v>554</v>
      </c>
      <c r="B27" s="47" t="s">
        <v>552</v>
      </c>
      <c r="C27" s="39">
        <v>1</v>
      </c>
      <c r="D27" s="39" t="s">
        <v>509</v>
      </c>
    </row>
    <row r="28" spans="1:4">
      <c r="A28" s="46" t="s">
        <v>556</v>
      </c>
      <c r="B28" s="46" t="s">
        <v>555</v>
      </c>
      <c r="C28" s="39">
        <v>1</v>
      </c>
      <c r="D28" s="39" t="s">
        <v>509</v>
      </c>
    </row>
    <row r="29" spans="1:4">
      <c r="A29" s="46" t="s">
        <v>558</v>
      </c>
      <c r="B29" s="47" t="s">
        <v>557</v>
      </c>
      <c r="C29" s="39">
        <v>1</v>
      </c>
      <c r="D29" s="39" t="s">
        <v>509</v>
      </c>
    </row>
    <row r="30" spans="1:4">
      <c r="A30" s="46" t="s">
        <v>559</v>
      </c>
      <c r="B30" s="47" t="s">
        <v>161</v>
      </c>
      <c r="C30" s="39">
        <v>1</v>
      </c>
      <c r="D30" s="39" t="s">
        <v>509</v>
      </c>
    </row>
    <row r="31" spans="1:4">
      <c r="A31" s="46" t="s">
        <v>560</v>
      </c>
      <c r="B31" s="47" t="s">
        <v>161</v>
      </c>
      <c r="C31" s="39">
        <v>1</v>
      </c>
      <c r="D31" s="39" t="s">
        <v>509</v>
      </c>
    </row>
    <row r="32" spans="1:4">
      <c r="A32" s="44" t="s">
        <v>561</v>
      </c>
      <c r="B32" s="47" t="s">
        <v>161</v>
      </c>
      <c r="C32" s="39">
        <v>1</v>
      </c>
      <c r="D32" s="39" t="s">
        <v>509</v>
      </c>
    </row>
    <row r="33" spans="1:4">
      <c r="A33" s="44" t="s">
        <v>563</v>
      </c>
      <c r="B33" s="47" t="s">
        <v>562</v>
      </c>
      <c r="C33" s="39">
        <v>1</v>
      </c>
      <c r="D33" s="39" t="s">
        <v>509</v>
      </c>
    </row>
    <row r="34" spans="1:4">
      <c r="A34" s="44" t="s">
        <v>564</v>
      </c>
      <c r="B34" s="47" t="s">
        <v>567</v>
      </c>
      <c r="C34" s="39">
        <v>1</v>
      </c>
      <c r="D34" s="39" t="s">
        <v>509</v>
      </c>
    </row>
    <row r="35" spans="1:4">
      <c r="A35" s="44" t="s">
        <v>566</v>
      </c>
      <c r="B35" s="47" t="s">
        <v>565</v>
      </c>
      <c r="C35" s="39">
        <v>1</v>
      </c>
      <c r="D35" s="39" t="s">
        <v>509</v>
      </c>
    </row>
    <row r="36" spans="1:4">
      <c r="A36" s="42" t="s">
        <v>568</v>
      </c>
      <c r="B36" s="47" t="s">
        <v>168</v>
      </c>
      <c r="C36" s="39">
        <v>1</v>
      </c>
      <c r="D36" s="39" t="s">
        <v>509</v>
      </c>
    </row>
    <row r="37" spans="1:4">
      <c r="A37" t="s">
        <v>570</v>
      </c>
      <c r="B37" s="47" t="s">
        <v>569</v>
      </c>
      <c r="C37" s="39">
        <v>1</v>
      </c>
      <c r="D37" s="39" t="s">
        <v>509</v>
      </c>
    </row>
    <row r="38" spans="1:4">
      <c r="A38" s="42" t="s">
        <v>571</v>
      </c>
      <c r="B38" s="42" t="s">
        <v>569</v>
      </c>
      <c r="C38" s="39">
        <v>1</v>
      </c>
      <c r="D38" s="39" t="s">
        <v>509</v>
      </c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48"/>
      <c r="D42" s="39"/>
    </row>
    <row r="43" spans="1:4">
      <c r="A43" s="42"/>
      <c r="B43" s="47"/>
      <c r="C43" s="48"/>
      <c r="D43" s="39"/>
    </row>
    <row r="44" spans="1:4">
      <c r="A44" s="42"/>
      <c r="B44" s="47"/>
      <c r="C44" s="48"/>
      <c r="D44" s="39"/>
    </row>
    <row r="45" spans="1:4">
      <c r="A45" s="42"/>
      <c r="B45" s="47"/>
      <c r="C45" s="48"/>
      <c r="D45" s="39"/>
    </row>
    <row r="46" spans="1:4">
      <c r="A46" s="47"/>
      <c r="B46" s="47"/>
      <c r="C46" s="48"/>
      <c r="D46" s="39"/>
    </row>
    <row r="47" spans="1:4">
      <c r="A47" s="47"/>
      <c r="B47" s="47"/>
      <c r="C47" s="48"/>
      <c r="D47" s="39"/>
    </row>
    <row r="48" spans="1:4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4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F3">
        <v>31</v>
      </c>
    </row>
    <row r="4" spans="1:6">
      <c r="A4" t="s">
        <v>376</v>
      </c>
      <c r="E4">
        <v>2018</v>
      </c>
      <c r="F4">
        <v>2017</v>
      </c>
    </row>
    <row r="5" spans="1:6">
      <c r="A5" t="s">
        <v>377</v>
      </c>
    </row>
    <row r="6" spans="1:6">
      <c r="A6" t="s">
        <v>378</v>
      </c>
      <c r="B6" t="s">
        <v>80</v>
      </c>
      <c r="C6" t="s">
        <v>80</v>
      </c>
      <c r="D6" t="s">
        <v>116</v>
      </c>
    </row>
    <row r="7" spans="1:6">
      <c r="A7" t="s">
        <v>379</v>
      </c>
      <c r="B7" t="s">
        <v>117</v>
      </c>
      <c r="C7" t="s">
        <v>117</v>
      </c>
      <c r="D7" t="s">
        <v>116</v>
      </c>
      <c r="E7">
        <v>120346</v>
      </c>
      <c r="F7">
        <v>153474</v>
      </c>
    </row>
    <row r="8" spans="1:6">
      <c r="A8" t="s">
        <v>380</v>
      </c>
      <c r="B8" t="s">
        <v>139</v>
      </c>
      <c r="C8" t="s">
        <v>139</v>
      </c>
      <c r="D8" t="s">
        <v>116</v>
      </c>
      <c r="E8">
        <v>61667</v>
      </c>
      <c r="F8">
        <v>94534</v>
      </c>
    </row>
    <row r="9" spans="1:6">
      <c r="A9" t="s">
        <v>381</v>
      </c>
      <c r="B9" t="s">
        <v>103</v>
      </c>
      <c r="C9" t="s">
        <v>103</v>
      </c>
      <c r="D9" t="s">
        <v>80</v>
      </c>
      <c r="E9">
        <v>69002</v>
      </c>
      <c r="F9">
        <v>89271</v>
      </c>
    </row>
    <row r="10" spans="1:6">
      <c r="A10" t="s">
        <v>382</v>
      </c>
      <c r="B10" t="s">
        <v>352</v>
      </c>
      <c r="C10" t="s">
        <v>137</v>
      </c>
      <c r="D10" t="s">
        <v>116</v>
      </c>
      <c r="E10">
        <v>46830</v>
      </c>
      <c r="F10">
        <v>10908</v>
      </c>
    </row>
    <row r="11" spans="1:6">
      <c r="A11" t="s">
        <v>383</v>
      </c>
      <c r="D11" t="s">
        <v>116</v>
      </c>
      <c r="E11">
        <v>4650</v>
      </c>
    </row>
    <row r="12" spans="1:6">
      <c r="A12" t="s">
        <v>384</v>
      </c>
      <c r="B12" t="s">
        <v>133</v>
      </c>
      <c r="C12" t="s">
        <v>133</v>
      </c>
      <c r="D12" t="s">
        <v>116</v>
      </c>
      <c r="E12">
        <v>8</v>
      </c>
      <c r="F12">
        <v>2086</v>
      </c>
    </row>
    <row r="13" spans="1:6">
      <c r="A13" t="s">
        <v>385</v>
      </c>
      <c r="B13" t="s">
        <v>112</v>
      </c>
      <c r="C13" t="s">
        <v>112</v>
      </c>
      <c r="D13" t="s">
        <v>116</v>
      </c>
      <c r="E13">
        <v>6963</v>
      </c>
      <c r="F13">
        <v>24589</v>
      </c>
    </row>
    <row r="14" spans="1:6">
      <c r="A14" t="s">
        <v>386</v>
      </c>
      <c r="B14" t="s">
        <v>115</v>
      </c>
      <c r="C14" t="s">
        <v>115</v>
      </c>
      <c r="D14" t="s">
        <v>116</v>
      </c>
      <c r="E14">
        <v>309466</v>
      </c>
      <c r="F14">
        <v>374862</v>
      </c>
    </row>
    <row r="15" spans="1:6">
      <c r="A15" t="s">
        <v>387</v>
      </c>
      <c r="B15" t="s">
        <v>388</v>
      </c>
      <c r="C15" t="s">
        <v>84</v>
      </c>
      <c r="D15" t="s">
        <v>80</v>
      </c>
      <c r="E15">
        <v>111039</v>
      </c>
      <c r="F15">
        <v>922284</v>
      </c>
    </row>
    <row r="16" spans="1:6">
      <c r="A16" t="s">
        <v>389</v>
      </c>
      <c r="B16" t="s">
        <v>96</v>
      </c>
      <c r="C16" t="s">
        <v>96</v>
      </c>
      <c r="D16" t="s">
        <v>116</v>
      </c>
      <c r="E16">
        <v>900093</v>
      </c>
    </row>
    <row r="17" spans="1:6">
      <c r="A17" t="s">
        <v>390</v>
      </c>
      <c r="D17" t="s">
        <v>116</v>
      </c>
      <c r="F17">
        <v>2763</v>
      </c>
    </row>
    <row r="18" spans="1:6">
      <c r="A18" t="s">
        <v>391</v>
      </c>
      <c r="B18" t="s">
        <v>391</v>
      </c>
      <c r="C18" t="s">
        <v>91</v>
      </c>
      <c r="D18" t="s">
        <v>80</v>
      </c>
      <c r="E18">
        <v>2941</v>
      </c>
      <c r="F18">
        <v>2941</v>
      </c>
    </row>
    <row r="19" spans="1:6">
      <c r="A19" t="s">
        <v>392</v>
      </c>
      <c r="B19" t="s">
        <v>139</v>
      </c>
      <c r="C19" t="s">
        <v>139</v>
      </c>
      <c r="D19" t="s">
        <v>80</v>
      </c>
      <c r="E19">
        <v>478</v>
      </c>
      <c r="F19">
        <v>723</v>
      </c>
    </row>
    <row r="20" spans="1:6">
      <c r="A20" t="s">
        <v>393</v>
      </c>
      <c r="D20" t="s">
        <v>80</v>
      </c>
      <c r="E20">
        <v>1324017</v>
      </c>
      <c r="F20">
        <v>1303573</v>
      </c>
    </row>
    <row r="21" spans="1:6">
      <c r="A21" t="s">
        <v>394</v>
      </c>
      <c r="D21" t="s">
        <v>80</v>
      </c>
    </row>
    <row r="22" spans="1:6">
      <c r="A22" t="s">
        <v>395</v>
      </c>
      <c r="B22" t="s">
        <v>141</v>
      </c>
      <c r="C22" t="s">
        <v>141</v>
      </c>
      <c r="D22" t="s">
        <v>141</v>
      </c>
    </row>
    <row r="23" spans="1:6">
      <c r="A23" t="s">
        <v>396</v>
      </c>
      <c r="B23" t="s">
        <v>396</v>
      </c>
      <c r="C23" t="s">
        <v>163</v>
      </c>
      <c r="D23" t="s">
        <v>141</v>
      </c>
      <c r="E23">
        <v>14274</v>
      </c>
      <c r="F23">
        <v>29139</v>
      </c>
    </row>
    <row r="24" spans="1:6">
      <c r="A24" t="s">
        <v>397</v>
      </c>
      <c r="D24" t="s">
        <v>141</v>
      </c>
      <c r="E24">
        <v>15427</v>
      </c>
      <c r="F24">
        <v>23173</v>
      </c>
    </row>
    <row r="25" spans="1:6">
      <c r="A25" t="s">
        <v>398</v>
      </c>
      <c r="B25" t="s">
        <v>151</v>
      </c>
      <c r="C25" t="s">
        <v>151</v>
      </c>
      <c r="D25" t="s">
        <v>141</v>
      </c>
      <c r="E25">
        <v>8907</v>
      </c>
      <c r="F25">
        <v>20757</v>
      </c>
    </row>
    <row r="26" spans="1:6">
      <c r="A26" t="s">
        <v>399</v>
      </c>
      <c r="B26" t="s">
        <v>159</v>
      </c>
      <c r="C26" t="s">
        <v>159</v>
      </c>
      <c r="D26" t="s">
        <v>141</v>
      </c>
      <c r="E26">
        <v>5442</v>
      </c>
      <c r="F26">
        <v>16182</v>
      </c>
    </row>
    <row r="27" spans="1:6">
      <c r="A27" t="s">
        <v>400</v>
      </c>
      <c r="B27" t="s">
        <v>118</v>
      </c>
      <c r="C27" t="s">
        <v>118</v>
      </c>
      <c r="D27" t="s">
        <v>141</v>
      </c>
      <c r="F27">
        <v>95298</v>
      </c>
    </row>
    <row r="28" spans="1:6">
      <c r="A28" t="s">
        <v>401</v>
      </c>
      <c r="B28" t="s">
        <v>402</v>
      </c>
      <c r="C28" t="s">
        <v>162</v>
      </c>
      <c r="D28" t="s">
        <v>141</v>
      </c>
      <c r="F28">
        <v>46895</v>
      </c>
    </row>
    <row r="29" spans="1:6">
      <c r="A29" t="s">
        <v>403</v>
      </c>
      <c r="B29" t="s">
        <v>404</v>
      </c>
      <c r="C29" t="s">
        <v>161</v>
      </c>
      <c r="D29" t="s">
        <v>141</v>
      </c>
      <c r="E29">
        <v>36468</v>
      </c>
      <c r="F29">
        <v>6691</v>
      </c>
    </row>
    <row r="30" spans="1:6">
      <c r="A30" t="s">
        <v>405</v>
      </c>
      <c r="B30" t="s">
        <v>13</v>
      </c>
      <c r="C30" t="s">
        <v>13</v>
      </c>
      <c r="D30" t="s">
        <v>141</v>
      </c>
      <c r="E30">
        <v>80518</v>
      </c>
      <c r="F30">
        <v>238135</v>
      </c>
    </row>
    <row r="31" spans="1:6">
      <c r="A31" t="s">
        <v>406</v>
      </c>
      <c r="B31" t="s">
        <v>180</v>
      </c>
      <c r="C31" t="s">
        <v>180</v>
      </c>
      <c r="D31" t="s">
        <v>165</v>
      </c>
      <c r="F31">
        <v>1200</v>
      </c>
    </row>
    <row r="32" spans="1:6">
      <c r="A32" t="s">
        <v>407</v>
      </c>
      <c r="B32" t="s">
        <v>114</v>
      </c>
      <c r="C32" t="s">
        <v>114</v>
      </c>
      <c r="D32" t="s">
        <v>80</v>
      </c>
      <c r="E32">
        <v>6465</v>
      </c>
      <c r="F32">
        <v>18362</v>
      </c>
    </row>
    <row r="33" spans="1:6">
      <c r="A33" t="s">
        <v>408</v>
      </c>
      <c r="B33" t="s">
        <v>404</v>
      </c>
      <c r="C33" t="s">
        <v>161</v>
      </c>
      <c r="D33" t="s">
        <v>141</v>
      </c>
      <c r="E33">
        <v>23437</v>
      </c>
      <c r="F33">
        <v>59925</v>
      </c>
    </row>
    <row r="34" spans="1:6">
      <c r="A34" t="s">
        <v>409</v>
      </c>
      <c r="B34" t="s">
        <v>164</v>
      </c>
      <c r="C34" t="s">
        <v>164</v>
      </c>
      <c r="D34" t="s">
        <v>141</v>
      </c>
      <c r="E34">
        <v>110420</v>
      </c>
      <c r="F34">
        <v>317622</v>
      </c>
    </row>
    <row r="35" spans="1:6">
      <c r="A35" t="s">
        <v>410</v>
      </c>
      <c r="B35" t="s">
        <v>180</v>
      </c>
      <c r="C35" t="s">
        <v>180</v>
      </c>
      <c r="D35" t="s">
        <v>165</v>
      </c>
    </row>
    <row r="36" spans="1:6">
      <c r="A36" t="s">
        <v>411</v>
      </c>
      <c r="B36" t="s">
        <v>181</v>
      </c>
      <c r="C36" t="s">
        <v>181</v>
      </c>
      <c r="D36" t="s">
        <v>141</v>
      </c>
    </row>
    <row r="37" spans="1:6">
      <c r="A37" t="s">
        <v>412</v>
      </c>
      <c r="B37" t="s">
        <v>182</v>
      </c>
      <c r="C37" t="s">
        <v>182</v>
      </c>
      <c r="D37" t="s">
        <v>141</v>
      </c>
    </row>
    <row r="38" spans="1:6">
      <c r="A38" t="s">
        <v>413</v>
      </c>
      <c r="D38" t="s">
        <v>141</v>
      </c>
    </row>
    <row r="39" spans="1:6">
      <c r="A39" t="s">
        <v>414</v>
      </c>
      <c r="B39" t="s">
        <v>182</v>
      </c>
      <c r="C39" t="s">
        <v>182</v>
      </c>
      <c r="D39" t="s">
        <v>181</v>
      </c>
    </row>
    <row r="40" spans="1:6">
      <c r="A40" t="s">
        <v>415</v>
      </c>
      <c r="D40" t="s">
        <v>181</v>
      </c>
      <c r="E40">
        <v>527</v>
      </c>
      <c r="F40">
        <v>523</v>
      </c>
    </row>
    <row r="41" spans="1:6">
      <c r="A41" t="s">
        <v>416</v>
      </c>
      <c r="B41" t="s">
        <v>417</v>
      </c>
      <c r="C41" t="s">
        <v>192</v>
      </c>
      <c r="D41" t="s">
        <v>181</v>
      </c>
      <c r="E41">
        <v>-125452</v>
      </c>
      <c r="F41">
        <v>-100694</v>
      </c>
    </row>
    <row r="42" spans="1:6">
      <c r="A42" t="s">
        <v>418</v>
      </c>
      <c r="B42" t="s">
        <v>182</v>
      </c>
      <c r="C42" t="s">
        <v>182</v>
      </c>
      <c r="D42" t="s">
        <v>181</v>
      </c>
      <c r="E42">
        <v>256806</v>
      </c>
      <c r="F42">
        <v>232670</v>
      </c>
    </row>
    <row r="43" spans="1:6">
      <c r="A43" t="s">
        <v>419</v>
      </c>
      <c r="B43" t="s">
        <v>189</v>
      </c>
      <c r="C43" t="s">
        <v>189</v>
      </c>
      <c r="D43" t="s">
        <v>181</v>
      </c>
      <c r="E43">
        <v>-453</v>
      </c>
      <c r="F43">
        <v>-724</v>
      </c>
    </row>
    <row r="44" spans="1:6">
      <c r="A44" t="s">
        <v>420</v>
      </c>
      <c r="B44" t="s">
        <v>187</v>
      </c>
      <c r="C44" t="s">
        <v>187</v>
      </c>
      <c r="D44" t="s">
        <v>181</v>
      </c>
      <c r="E44">
        <v>1082169</v>
      </c>
      <c r="F44">
        <v>854176</v>
      </c>
    </row>
    <row r="45" spans="1:6">
      <c r="A45" t="s">
        <v>421</v>
      </c>
      <c r="B45" t="s">
        <v>195</v>
      </c>
      <c r="C45" t="s">
        <v>195</v>
      </c>
      <c r="D45" t="s">
        <v>181</v>
      </c>
      <c r="E45">
        <v>1213597</v>
      </c>
      <c r="F45">
        <v>985951</v>
      </c>
    </row>
    <row r="46" spans="1:6">
      <c r="A46" t="s">
        <v>422</v>
      </c>
      <c r="D46" t="s">
        <v>181</v>
      </c>
      <c r="E46">
        <v>1324017</v>
      </c>
      <c r="F46">
        <v>1303573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3"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F3">
        <v>31</v>
      </c>
    </row>
    <row r="4" spans="1:6">
      <c r="A4" t="s">
        <v>376</v>
      </c>
      <c r="E4">
        <v>2018</v>
      </c>
      <c r="F4">
        <v>2017</v>
      </c>
    </row>
    <row r="5" spans="1:6">
      <c r="A5" t="s">
        <v>377</v>
      </c>
    </row>
    <row r="6" spans="1:6">
      <c r="A6" t="s">
        <v>378</v>
      </c>
    </row>
    <row r="7" spans="1:6">
      <c r="A7" t="s">
        <v>379</v>
      </c>
      <c r="E7">
        <v>120346</v>
      </c>
      <c r="F7">
        <v>153474</v>
      </c>
    </row>
    <row r="8" spans="1:6">
      <c r="A8" t="s">
        <v>380</v>
      </c>
      <c r="E8">
        <v>61667</v>
      </c>
      <c r="F8">
        <v>94534</v>
      </c>
    </row>
    <row r="9" spans="1:6">
      <c r="A9" t="s">
        <v>381</v>
      </c>
      <c r="E9">
        <v>69002</v>
      </c>
      <c r="F9">
        <v>89271</v>
      </c>
    </row>
    <row r="10" spans="1:6">
      <c r="A10" t="s">
        <v>382</v>
      </c>
      <c r="E10">
        <v>46830</v>
      </c>
      <c r="F10">
        <v>10908</v>
      </c>
    </row>
    <row r="11" spans="1:6">
      <c r="A11" t="s">
        <v>383</v>
      </c>
      <c r="E11">
        <v>4650</v>
      </c>
    </row>
    <row r="12" spans="1:6">
      <c r="A12" t="s">
        <v>384</v>
      </c>
      <c r="E12">
        <v>8</v>
      </c>
      <c r="F12">
        <v>2086</v>
      </c>
    </row>
    <row r="13" spans="1:6">
      <c r="A13" t="s">
        <v>385</v>
      </c>
      <c r="E13">
        <v>6963</v>
      </c>
      <c r="F13">
        <v>24589</v>
      </c>
    </row>
    <row r="14" spans="1:6">
      <c r="A14" t="s">
        <v>386</v>
      </c>
      <c r="E14">
        <v>309466</v>
      </c>
      <c r="F14">
        <v>374862</v>
      </c>
    </row>
    <row r="15" spans="1:6">
      <c r="A15" t="s">
        <v>387</v>
      </c>
      <c r="E15">
        <v>111039</v>
      </c>
      <c r="F15">
        <v>922284</v>
      </c>
    </row>
    <row r="16" spans="1:6">
      <c r="A16" t="s">
        <v>389</v>
      </c>
      <c r="E16">
        <v>900093</v>
      </c>
    </row>
    <row r="17" spans="1:6">
      <c r="A17" t="s">
        <v>390</v>
      </c>
      <c r="F17">
        <v>2763</v>
      </c>
    </row>
    <row r="18" spans="1:6">
      <c r="A18" t="s">
        <v>391</v>
      </c>
      <c r="E18">
        <v>2941</v>
      </c>
      <c r="F18">
        <v>2941</v>
      </c>
    </row>
    <row r="19" spans="1:6">
      <c r="A19" t="s">
        <v>392</v>
      </c>
      <c r="B19" t="s">
        <v>423</v>
      </c>
      <c r="C19" t="s">
        <v>33</v>
      </c>
      <c r="E19">
        <v>478</v>
      </c>
      <c r="F19">
        <v>723</v>
      </c>
    </row>
    <row r="20" spans="1:6">
      <c r="A20" t="s">
        <v>393</v>
      </c>
      <c r="E20">
        <v>1324017</v>
      </c>
      <c r="F20">
        <v>1303573</v>
      </c>
    </row>
    <row r="21" spans="1:6">
      <c r="A21" t="s">
        <v>394</v>
      </c>
    </row>
    <row r="22" spans="1:6">
      <c r="A22" t="s">
        <v>395</v>
      </c>
    </row>
    <row r="23" spans="1:6">
      <c r="A23" t="s">
        <v>396</v>
      </c>
      <c r="E23">
        <v>14274</v>
      </c>
      <c r="F23">
        <v>29139</v>
      </c>
    </row>
    <row r="24" spans="1:6">
      <c r="A24" t="s">
        <v>397</v>
      </c>
      <c r="B24" t="s">
        <v>34</v>
      </c>
      <c r="C24" t="s">
        <v>34</v>
      </c>
      <c r="D24" t="s">
        <v>424</v>
      </c>
      <c r="E24">
        <v>15427</v>
      </c>
      <c r="F24">
        <v>23173</v>
      </c>
    </row>
    <row r="25" spans="1:6">
      <c r="A25" t="s">
        <v>398</v>
      </c>
      <c r="D25" t="s">
        <v>424</v>
      </c>
      <c r="E25">
        <v>8907</v>
      </c>
      <c r="F25">
        <v>20757</v>
      </c>
    </row>
    <row r="26" spans="1:6">
      <c r="A26" t="s">
        <v>399</v>
      </c>
      <c r="D26" t="s">
        <v>424</v>
      </c>
      <c r="E26">
        <v>5442</v>
      </c>
      <c r="F26">
        <v>16182</v>
      </c>
    </row>
    <row r="27" spans="1:6">
      <c r="A27" t="s">
        <v>400</v>
      </c>
      <c r="D27" t="s">
        <v>424</v>
      </c>
      <c r="F27">
        <v>95298</v>
      </c>
    </row>
    <row r="28" spans="1:6">
      <c r="A28" t="s">
        <v>401</v>
      </c>
      <c r="D28" t="s">
        <v>424</v>
      </c>
      <c r="F28">
        <v>46895</v>
      </c>
    </row>
    <row r="29" spans="1:6">
      <c r="A29" t="s">
        <v>403</v>
      </c>
      <c r="D29" t="s">
        <v>424</v>
      </c>
      <c r="E29">
        <v>36468</v>
      </c>
      <c r="F29">
        <v>6691</v>
      </c>
    </row>
    <row r="30" spans="1:6">
      <c r="A30" t="s">
        <v>405</v>
      </c>
      <c r="D30" t="s">
        <v>424</v>
      </c>
      <c r="E30">
        <v>80518</v>
      </c>
      <c r="F30">
        <v>238135</v>
      </c>
    </row>
    <row r="31" spans="1:6">
      <c r="A31" t="s">
        <v>406</v>
      </c>
      <c r="D31" t="s">
        <v>424</v>
      </c>
      <c r="F31">
        <v>1200</v>
      </c>
    </row>
    <row r="32" spans="1:6">
      <c r="A32" t="s">
        <v>407</v>
      </c>
      <c r="D32" t="s">
        <v>424</v>
      </c>
      <c r="E32">
        <v>6465</v>
      </c>
      <c r="F32">
        <v>18362</v>
      </c>
    </row>
    <row r="33" spans="1:6">
      <c r="A33" t="s">
        <v>408</v>
      </c>
      <c r="D33" t="s">
        <v>424</v>
      </c>
      <c r="E33">
        <v>23437</v>
      </c>
      <c r="F33">
        <v>59925</v>
      </c>
    </row>
    <row r="34" spans="1:6">
      <c r="A34" t="s">
        <v>409</v>
      </c>
      <c r="D34" t="s">
        <v>424</v>
      </c>
      <c r="E34">
        <v>110420</v>
      </c>
      <c r="F34">
        <v>317622</v>
      </c>
    </row>
    <row r="35" spans="1:6">
      <c r="A35" t="s">
        <v>410</v>
      </c>
      <c r="D35" t="s">
        <v>424</v>
      </c>
    </row>
    <row r="36" spans="1:6">
      <c r="A36" t="s">
        <v>411</v>
      </c>
      <c r="D36" t="s">
        <v>424</v>
      </c>
    </row>
    <row r="37" spans="1:6">
      <c r="A37" t="s">
        <v>412</v>
      </c>
      <c r="D37" t="s">
        <v>424</v>
      </c>
    </row>
    <row r="38" spans="1:6">
      <c r="A38" t="s">
        <v>413</v>
      </c>
      <c r="D38" t="s">
        <v>424</v>
      </c>
    </row>
    <row r="39" spans="1:6">
      <c r="A39" t="s">
        <v>414</v>
      </c>
      <c r="D39" t="s">
        <v>424</v>
      </c>
    </row>
    <row r="40" spans="1:6">
      <c r="A40" t="s">
        <v>415</v>
      </c>
      <c r="D40" t="s">
        <v>424</v>
      </c>
      <c r="E40">
        <v>527</v>
      </c>
      <c r="F40">
        <v>523</v>
      </c>
    </row>
    <row r="41" spans="1:6">
      <c r="A41" t="s">
        <v>416</v>
      </c>
      <c r="D41" t="s">
        <v>424</v>
      </c>
      <c r="E41">
        <v>-125452</v>
      </c>
      <c r="F41">
        <v>-100694</v>
      </c>
    </row>
    <row r="42" spans="1:6">
      <c r="A42" t="s">
        <v>418</v>
      </c>
      <c r="D42" t="s">
        <v>424</v>
      </c>
      <c r="E42">
        <v>256806</v>
      </c>
      <c r="F42">
        <v>232670</v>
      </c>
    </row>
    <row r="43" spans="1:6">
      <c r="A43" t="s">
        <v>419</v>
      </c>
      <c r="B43" t="s">
        <v>425</v>
      </c>
      <c r="C43" t="s">
        <v>426</v>
      </c>
      <c r="D43" t="s">
        <v>424</v>
      </c>
      <c r="E43">
        <v>-453</v>
      </c>
      <c r="F43">
        <v>-724</v>
      </c>
    </row>
    <row r="44" spans="1:6">
      <c r="A44" t="s">
        <v>420</v>
      </c>
      <c r="D44" t="s">
        <v>424</v>
      </c>
      <c r="E44">
        <v>1082169</v>
      </c>
      <c r="F44">
        <v>854176</v>
      </c>
    </row>
    <row r="45" spans="1:6">
      <c r="A45" t="s">
        <v>421</v>
      </c>
      <c r="D45" t="s">
        <v>424</v>
      </c>
      <c r="E45">
        <v>1213597</v>
      </c>
      <c r="F45">
        <v>985951</v>
      </c>
    </row>
    <row r="46" spans="1:6">
      <c r="A46" t="s">
        <v>422</v>
      </c>
      <c r="D46" t="s">
        <v>424</v>
      </c>
      <c r="E46">
        <v>1324017</v>
      </c>
      <c r="F46">
        <v>1303573</v>
      </c>
    </row>
    <row r="47" spans="1:6">
      <c r="D47" t="s">
        <v>424</v>
      </c>
    </row>
    <row r="48" spans="1:6">
      <c r="D48" t="s">
        <v>424</v>
      </c>
    </row>
    <row r="49" spans="1:6">
      <c r="D49" t="s">
        <v>424</v>
      </c>
      <c r="F49">
        <v>31</v>
      </c>
    </row>
    <row r="50" spans="1:6">
      <c r="A50" t="s">
        <v>427</v>
      </c>
      <c r="D50" t="s">
        <v>424</v>
      </c>
      <c r="E50">
        <v>2018</v>
      </c>
      <c r="F50">
        <v>2017</v>
      </c>
    </row>
    <row r="51" spans="1:6">
      <c r="A51" t="s">
        <v>428</v>
      </c>
      <c r="B51" t="s">
        <v>424</v>
      </c>
      <c r="C51" t="s">
        <v>26</v>
      </c>
      <c r="D51" t="s">
        <v>424</v>
      </c>
      <c r="E51">
        <v>333002</v>
      </c>
    </row>
    <row r="52" spans="1:6">
      <c r="A52" t="s">
        <v>429</v>
      </c>
      <c r="D52" t="s">
        <v>424</v>
      </c>
      <c r="E52">
        <v>512499</v>
      </c>
      <c r="F52">
        <v>974134</v>
      </c>
    </row>
    <row r="53" spans="1:6">
      <c r="A53" t="s">
        <v>430</v>
      </c>
      <c r="B53" t="s">
        <v>430</v>
      </c>
      <c r="C53" t="s">
        <v>26</v>
      </c>
      <c r="D53" t="s">
        <v>424</v>
      </c>
      <c r="E53">
        <v>845501</v>
      </c>
      <c r="F53">
        <v>974134</v>
      </c>
    </row>
    <row r="54" spans="1:6">
      <c r="A54" t="s">
        <v>431</v>
      </c>
      <c r="D54" t="s">
        <v>424</v>
      </c>
    </row>
    <row r="55" spans="1:6">
      <c r="A55" t="s">
        <v>432</v>
      </c>
      <c r="D55" t="s">
        <v>424</v>
      </c>
      <c r="E55">
        <v>43574</v>
      </c>
      <c r="F55">
        <v>41834</v>
      </c>
    </row>
    <row r="56" spans="1:6">
      <c r="A56" t="s">
        <v>433</v>
      </c>
      <c r="D56" t="s">
        <v>424</v>
      </c>
      <c r="E56">
        <v>204690</v>
      </c>
      <c r="F56">
        <v>188595</v>
      </c>
    </row>
    <row r="57" spans="1:6">
      <c r="A57" t="s">
        <v>434</v>
      </c>
      <c r="D57" t="s">
        <v>424</v>
      </c>
      <c r="E57">
        <v>117420</v>
      </c>
      <c r="F57">
        <v>109092</v>
      </c>
    </row>
    <row r="58" spans="1:6">
      <c r="A58" t="s">
        <v>435</v>
      </c>
      <c r="B58" t="s">
        <v>36</v>
      </c>
      <c r="C58" t="s">
        <v>36</v>
      </c>
      <c r="D58" t="s">
        <v>424</v>
      </c>
      <c r="E58">
        <v>29968</v>
      </c>
      <c r="F58">
        <v>27157</v>
      </c>
    </row>
    <row r="59" spans="1:6">
      <c r="A59" t="s">
        <v>436</v>
      </c>
      <c r="D59" t="s">
        <v>424</v>
      </c>
      <c r="E59">
        <v>173330</v>
      </c>
      <c r="F59">
        <v>324140</v>
      </c>
    </row>
    <row r="60" spans="1:6">
      <c r="A60" t="s">
        <v>437</v>
      </c>
      <c r="D60" t="s">
        <v>424</v>
      </c>
      <c r="E60">
        <v>18370</v>
      </c>
      <c r="F60">
        <v>562</v>
      </c>
    </row>
    <row r="61" spans="1:6">
      <c r="A61" t="s">
        <v>438</v>
      </c>
      <c r="D61" t="s">
        <v>424</v>
      </c>
      <c r="E61">
        <v>587352</v>
      </c>
      <c r="F61">
        <v>691380</v>
      </c>
    </row>
    <row r="62" spans="1:6">
      <c r="A62" t="s">
        <v>439</v>
      </c>
      <c r="B62" t="s">
        <v>424</v>
      </c>
      <c r="C62" t="s">
        <v>26</v>
      </c>
      <c r="D62" t="s">
        <v>424</v>
      </c>
      <c r="E62">
        <v>258149</v>
      </c>
      <c r="F62">
        <v>282754</v>
      </c>
    </row>
    <row r="63" spans="1:6">
      <c r="A63" t="s">
        <v>440</v>
      </c>
      <c r="D63" t="s">
        <v>424</v>
      </c>
      <c r="E63">
        <v>26947</v>
      </c>
    </row>
    <row r="64" spans="1:6">
      <c r="A64" t="s">
        <v>441</v>
      </c>
      <c r="B64" t="s">
        <v>51</v>
      </c>
      <c r="C64" t="s">
        <v>51</v>
      </c>
      <c r="D64" t="s">
        <v>424</v>
      </c>
      <c r="E64">
        <v>-1536</v>
      </c>
      <c r="F64">
        <v>-2169</v>
      </c>
    </row>
    <row r="65" spans="1:6">
      <c r="A65" t="s">
        <v>442</v>
      </c>
      <c r="D65" t="s">
        <v>424</v>
      </c>
      <c r="E65">
        <v>3440</v>
      </c>
      <c r="F65">
        <v>2943</v>
      </c>
    </row>
    <row r="66" spans="1:6">
      <c r="A66" t="s">
        <v>443</v>
      </c>
      <c r="B66" t="s">
        <v>444</v>
      </c>
      <c r="C66" t="s">
        <v>61</v>
      </c>
      <c r="D66" t="s">
        <v>424</v>
      </c>
      <c r="E66">
        <v>287000</v>
      </c>
      <c r="F66">
        <v>283528</v>
      </c>
    </row>
    <row r="67" spans="1:6">
      <c r="A67" t="s">
        <v>445</v>
      </c>
      <c r="B67" t="s">
        <v>56</v>
      </c>
      <c r="C67" t="s">
        <v>56</v>
      </c>
      <c r="D67" t="s">
        <v>424</v>
      </c>
      <c r="E67">
        <v>57989</v>
      </c>
      <c r="F67">
        <v>80209</v>
      </c>
    </row>
    <row r="68" spans="1:6">
      <c r="A68" t="s">
        <v>446</v>
      </c>
      <c r="B68" t="s">
        <v>70</v>
      </c>
      <c r="C68" t="s">
        <v>70</v>
      </c>
      <c r="D68" t="s">
        <v>424</v>
      </c>
      <c r="E68">
        <v>229011</v>
      </c>
      <c r="F68">
        <v>203319</v>
      </c>
    </row>
    <row r="69" spans="1:6">
      <c r="A69" t="s">
        <v>447</v>
      </c>
      <c r="D69" t="s">
        <v>424</v>
      </c>
    </row>
    <row r="70" spans="1:6">
      <c r="A70" t="s">
        <v>448</v>
      </c>
      <c r="D70" t="s">
        <v>424</v>
      </c>
      <c r="E70">
        <v>481</v>
      </c>
      <c r="F70">
        <v>431</v>
      </c>
    </row>
    <row r="71" spans="1:6">
      <c r="A71" t="s">
        <v>449</v>
      </c>
      <c r="D71" t="s">
        <v>424</v>
      </c>
      <c r="E71">
        <v>473</v>
      </c>
      <c r="F71">
        <v>422</v>
      </c>
    </row>
    <row r="72" spans="1:6">
      <c r="A72" t="s">
        <v>450</v>
      </c>
      <c r="D72" t="s">
        <v>424</v>
      </c>
      <c r="E72">
        <v>47608</v>
      </c>
      <c r="F72">
        <v>47140</v>
      </c>
    </row>
    <row r="73" spans="1:6">
      <c r="A73" t="s">
        <v>451</v>
      </c>
      <c r="D73" t="s">
        <v>424</v>
      </c>
      <c r="E73">
        <v>48414</v>
      </c>
      <c r="F73">
        <v>48235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/>
  </sheetViews>
  <sheetFormatPr defaultRowHeight="12.75"/>
  <cols>
    <col min="1" max="4" width="25.7109375" customWidth="1"/>
  </cols>
  <sheetData>
    <row r="1" spans="1:7">
      <c r="A1" t="s">
        <v>374</v>
      </c>
    </row>
    <row r="4" spans="1:7">
      <c r="A4" t="s">
        <v>452</v>
      </c>
      <c r="E4">
        <v>2018</v>
      </c>
      <c r="F4">
        <v>2017</v>
      </c>
      <c r="G4">
        <v>2016</v>
      </c>
    </row>
    <row r="5" spans="1:7">
      <c r="A5" t="s">
        <v>453</v>
      </c>
      <c r="B5" t="s">
        <v>231</v>
      </c>
      <c r="C5" t="s">
        <v>231</v>
      </c>
      <c r="D5" t="s">
        <v>454</v>
      </c>
    </row>
    <row r="6" spans="1:7">
      <c r="A6" t="s">
        <v>446</v>
      </c>
      <c r="B6" t="s">
        <v>232</v>
      </c>
      <c r="C6" t="s">
        <v>232</v>
      </c>
      <c r="D6" t="s">
        <v>454</v>
      </c>
      <c r="E6">
        <v>229011</v>
      </c>
      <c r="F6">
        <v>203319</v>
      </c>
      <c r="G6">
        <v>148514</v>
      </c>
    </row>
    <row r="7" spans="1:7">
      <c r="A7" t="s">
        <v>455</v>
      </c>
      <c r="D7" t="s">
        <v>454</v>
      </c>
    </row>
    <row r="8" spans="1:7">
      <c r="A8" t="s">
        <v>456</v>
      </c>
      <c r="B8" t="s">
        <v>248</v>
      </c>
      <c r="C8" t="s">
        <v>248</v>
      </c>
      <c r="D8" t="s">
        <v>454</v>
      </c>
      <c r="E8">
        <v>19508</v>
      </c>
      <c r="F8">
        <v>12688</v>
      </c>
      <c r="G8">
        <v>12276</v>
      </c>
    </row>
    <row r="9" spans="1:7">
      <c r="A9" t="s">
        <v>457</v>
      </c>
      <c r="B9" t="s">
        <v>250</v>
      </c>
      <c r="C9" t="s">
        <v>250</v>
      </c>
      <c r="D9" t="s">
        <v>454</v>
      </c>
      <c r="E9">
        <v>8669</v>
      </c>
      <c r="F9">
        <v>18478</v>
      </c>
      <c r="G9">
        <v>18639</v>
      </c>
    </row>
    <row r="10" spans="1:7">
      <c r="A10" t="s">
        <v>458</v>
      </c>
      <c r="B10" t="s">
        <v>236</v>
      </c>
      <c r="C10" t="s">
        <v>236</v>
      </c>
      <c r="D10" t="s">
        <v>454</v>
      </c>
      <c r="E10">
        <v>35673</v>
      </c>
      <c r="F10">
        <v>54228</v>
      </c>
      <c r="G10">
        <v>45683</v>
      </c>
    </row>
    <row r="11" spans="1:7">
      <c r="A11" t="s">
        <v>459</v>
      </c>
      <c r="D11" t="s">
        <v>454</v>
      </c>
      <c r="E11">
        <v>-11507</v>
      </c>
      <c r="F11">
        <v>-5160</v>
      </c>
      <c r="G11">
        <v>8432</v>
      </c>
    </row>
    <row r="12" spans="1:7">
      <c r="A12" t="s">
        <v>460</v>
      </c>
      <c r="D12" t="s">
        <v>454</v>
      </c>
      <c r="E12">
        <v>12605</v>
      </c>
    </row>
    <row r="13" spans="1:7">
      <c r="A13" t="s">
        <v>461</v>
      </c>
      <c r="D13" t="s">
        <v>454</v>
      </c>
      <c r="E13">
        <v>2101</v>
      </c>
      <c r="F13">
        <v>3883</v>
      </c>
      <c r="G13">
        <v>1161</v>
      </c>
    </row>
    <row r="14" spans="1:7">
      <c r="A14" t="s">
        <v>462</v>
      </c>
      <c r="D14" t="s">
        <v>454</v>
      </c>
    </row>
    <row r="15" spans="1:7">
      <c r="A15" t="s">
        <v>463</v>
      </c>
      <c r="B15" t="s">
        <v>265</v>
      </c>
      <c r="C15" t="s">
        <v>265</v>
      </c>
      <c r="D15" t="s">
        <v>454</v>
      </c>
      <c r="E15">
        <v>-51480</v>
      </c>
    </row>
    <row r="16" spans="1:7">
      <c r="A16" t="s">
        <v>464</v>
      </c>
      <c r="B16" t="s">
        <v>265</v>
      </c>
      <c r="C16" t="s">
        <v>265</v>
      </c>
      <c r="D16" t="s">
        <v>454</v>
      </c>
      <c r="E16">
        <v>-7784</v>
      </c>
      <c r="F16">
        <v>-19848</v>
      </c>
      <c r="G16">
        <v>-20598</v>
      </c>
    </row>
    <row r="17" spans="1:7">
      <c r="A17" t="s">
        <v>465</v>
      </c>
      <c r="B17" t="s">
        <v>264</v>
      </c>
      <c r="C17" t="s">
        <v>264</v>
      </c>
      <c r="D17" t="s">
        <v>454</v>
      </c>
      <c r="E17">
        <v>1553</v>
      </c>
      <c r="F17">
        <v>-2399</v>
      </c>
      <c r="G17">
        <v>-1715</v>
      </c>
    </row>
    <row r="18" spans="1:7">
      <c r="A18" t="s">
        <v>396</v>
      </c>
      <c r="B18" t="s">
        <v>275</v>
      </c>
      <c r="C18" t="s">
        <v>275</v>
      </c>
      <c r="D18" t="s">
        <v>454</v>
      </c>
      <c r="E18">
        <v>-14306</v>
      </c>
      <c r="F18">
        <v>5378</v>
      </c>
      <c r="G18">
        <v>-4793</v>
      </c>
    </row>
    <row r="19" spans="1:7">
      <c r="A19" t="s">
        <v>398</v>
      </c>
      <c r="B19" t="s">
        <v>277</v>
      </c>
      <c r="C19" t="s">
        <v>277</v>
      </c>
      <c r="D19" t="s">
        <v>454</v>
      </c>
      <c r="E19">
        <v>-15700</v>
      </c>
      <c r="F19">
        <v>3079</v>
      </c>
      <c r="G19">
        <v>6743</v>
      </c>
    </row>
    <row r="20" spans="1:7">
      <c r="A20" t="s">
        <v>466</v>
      </c>
      <c r="B20" t="s">
        <v>467</v>
      </c>
      <c r="C20" t="s">
        <v>247</v>
      </c>
      <c r="D20" t="s">
        <v>454</v>
      </c>
      <c r="E20">
        <v>-8662</v>
      </c>
      <c r="F20">
        <v>16048</v>
      </c>
      <c r="G20">
        <v>11892</v>
      </c>
    </row>
    <row r="21" spans="1:7">
      <c r="A21" t="s">
        <v>468</v>
      </c>
      <c r="B21" t="s">
        <v>269</v>
      </c>
      <c r="C21" t="s">
        <v>269</v>
      </c>
      <c r="D21" t="s">
        <v>454</v>
      </c>
      <c r="E21">
        <v>-189</v>
      </c>
      <c r="F21">
        <v>-369</v>
      </c>
      <c r="G21">
        <v>-475</v>
      </c>
    </row>
    <row r="22" spans="1:7">
      <c r="A22" t="s">
        <v>401</v>
      </c>
      <c r="B22" t="s">
        <v>269</v>
      </c>
      <c r="C22" t="s">
        <v>269</v>
      </c>
      <c r="D22" t="s">
        <v>454</v>
      </c>
      <c r="E22">
        <v>6881</v>
      </c>
      <c r="F22">
        <v>6156</v>
      </c>
      <c r="G22">
        <v>2863</v>
      </c>
    </row>
    <row r="23" spans="1:7">
      <c r="A23" t="s">
        <v>400</v>
      </c>
      <c r="D23" t="s">
        <v>454</v>
      </c>
      <c r="E23">
        <v>-7288</v>
      </c>
      <c r="F23">
        <v>9417</v>
      </c>
      <c r="G23">
        <v>9139</v>
      </c>
    </row>
    <row r="24" spans="1:7">
      <c r="A24" t="s">
        <v>469</v>
      </c>
      <c r="B24" t="s">
        <v>285</v>
      </c>
      <c r="C24" t="s">
        <v>285</v>
      </c>
      <c r="D24" t="s">
        <v>454</v>
      </c>
      <c r="E24">
        <v>199085</v>
      </c>
      <c r="F24">
        <v>304898</v>
      </c>
      <c r="G24">
        <v>237761</v>
      </c>
    </row>
    <row r="25" spans="1:7">
      <c r="A25" t="s">
        <v>470</v>
      </c>
      <c r="B25" t="s">
        <v>286</v>
      </c>
      <c r="C25" t="s">
        <v>286</v>
      </c>
      <c r="D25" t="s">
        <v>471</v>
      </c>
    </row>
    <row r="26" spans="1:7">
      <c r="A26" t="s">
        <v>472</v>
      </c>
      <c r="B26" t="s">
        <v>287</v>
      </c>
      <c r="C26" t="s">
        <v>287</v>
      </c>
      <c r="D26" t="s">
        <v>471</v>
      </c>
      <c r="E26">
        <v>-94527</v>
      </c>
      <c r="F26">
        <v>-113586</v>
      </c>
      <c r="G26">
        <v>-178292</v>
      </c>
    </row>
    <row r="27" spans="1:7">
      <c r="A27" t="s">
        <v>473</v>
      </c>
      <c r="D27" t="s">
        <v>454</v>
      </c>
      <c r="E27">
        <v>-330</v>
      </c>
      <c r="F27">
        <v>-10368</v>
      </c>
      <c r="G27">
        <v>-60727</v>
      </c>
    </row>
    <row r="28" spans="1:7">
      <c r="A28" t="s">
        <v>474</v>
      </c>
      <c r="D28" t="s">
        <v>454</v>
      </c>
      <c r="E28">
        <v>-131550</v>
      </c>
    </row>
    <row r="29" spans="1:7">
      <c r="A29" t="s">
        <v>475</v>
      </c>
      <c r="D29" t="s">
        <v>454</v>
      </c>
      <c r="E29">
        <v>-7377</v>
      </c>
    </row>
    <row r="30" spans="1:7">
      <c r="A30" t="s">
        <v>476</v>
      </c>
      <c r="D30" t="s">
        <v>454</v>
      </c>
      <c r="E30">
        <v>7377</v>
      </c>
    </row>
    <row r="31" spans="1:7">
      <c r="A31" t="s">
        <v>477</v>
      </c>
      <c r="D31" t="s">
        <v>454</v>
      </c>
      <c r="E31">
        <v>-29996</v>
      </c>
    </row>
    <row r="32" spans="1:7">
      <c r="A32" t="s">
        <v>478</v>
      </c>
      <c r="D32" t="s">
        <v>454</v>
      </c>
      <c r="G32">
        <v>501</v>
      </c>
    </row>
    <row r="33" spans="1:7">
      <c r="A33" t="s">
        <v>479</v>
      </c>
      <c r="D33" t="s">
        <v>454</v>
      </c>
      <c r="F33">
        <v>685</v>
      </c>
      <c r="G33">
        <v>1749</v>
      </c>
    </row>
    <row r="34" spans="1:7">
      <c r="A34" t="s">
        <v>480</v>
      </c>
      <c r="B34" t="s">
        <v>290</v>
      </c>
      <c r="C34" t="s">
        <v>290</v>
      </c>
      <c r="D34" t="s">
        <v>471</v>
      </c>
      <c r="E34">
        <v>-46948</v>
      </c>
      <c r="F34">
        <v>-94054</v>
      </c>
      <c r="G34">
        <v>-49157</v>
      </c>
    </row>
    <row r="35" spans="1:7">
      <c r="A35" t="s">
        <v>481</v>
      </c>
      <c r="B35" t="s">
        <v>291</v>
      </c>
      <c r="C35" t="s">
        <v>291</v>
      </c>
      <c r="D35" t="s">
        <v>471</v>
      </c>
      <c r="E35">
        <v>65116</v>
      </c>
      <c r="F35">
        <v>65259</v>
      </c>
      <c r="G35">
        <v>69925</v>
      </c>
    </row>
    <row r="36" spans="1:7">
      <c r="A36" t="s">
        <v>482</v>
      </c>
      <c r="B36" t="s">
        <v>296</v>
      </c>
      <c r="C36" t="s">
        <v>296</v>
      </c>
      <c r="D36" t="s">
        <v>471</v>
      </c>
      <c r="E36">
        <v>-238235</v>
      </c>
      <c r="F36">
        <v>-152064</v>
      </c>
      <c r="G36">
        <v>-216001</v>
      </c>
    </row>
    <row r="37" spans="1:7">
      <c r="A37" t="s">
        <v>483</v>
      </c>
      <c r="B37" t="s">
        <v>311</v>
      </c>
      <c r="C37" t="s">
        <v>311</v>
      </c>
      <c r="D37" t="s">
        <v>484</v>
      </c>
    </row>
    <row r="38" spans="1:7">
      <c r="A38" t="s">
        <v>485</v>
      </c>
      <c r="B38" t="s">
        <v>302</v>
      </c>
      <c r="C38" t="s">
        <v>302</v>
      </c>
      <c r="D38" t="s">
        <v>484</v>
      </c>
      <c r="E38">
        <v>-6719</v>
      </c>
      <c r="F38">
        <v>-6805</v>
      </c>
      <c r="G38">
        <v>-7224</v>
      </c>
    </row>
    <row r="39" spans="1:7">
      <c r="A39" t="s">
        <v>486</v>
      </c>
      <c r="B39" t="s">
        <v>487</v>
      </c>
      <c r="C39" t="s">
        <v>487</v>
      </c>
      <c r="D39" t="s">
        <v>484</v>
      </c>
      <c r="G39">
        <v>-194</v>
      </c>
    </row>
    <row r="40" spans="1:7">
      <c r="A40" t="s">
        <v>488</v>
      </c>
      <c r="B40" t="s">
        <v>299</v>
      </c>
      <c r="C40" t="s">
        <v>299</v>
      </c>
      <c r="D40" t="s">
        <v>484</v>
      </c>
      <c r="F40">
        <v>-25000</v>
      </c>
      <c r="G40">
        <v>25000</v>
      </c>
    </row>
    <row r="41" spans="1:7">
      <c r="A41" t="s">
        <v>489</v>
      </c>
      <c r="B41" t="s">
        <v>298</v>
      </c>
      <c r="C41" t="s">
        <v>298</v>
      </c>
      <c r="D41" t="s">
        <v>484</v>
      </c>
      <c r="E41">
        <v>-24758</v>
      </c>
      <c r="F41">
        <v>-11300</v>
      </c>
      <c r="G41">
        <v>-20062</v>
      </c>
    </row>
    <row r="42" spans="1:7">
      <c r="A42" t="s">
        <v>490</v>
      </c>
      <c r="B42" t="s">
        <v>298</v>
      </c>
      <c r="C42" t="s">
        <v>298</v>
      </c>
      <c r="D42" t="s">
        <v>484</v>
      </c>
      <c r="E42">
        <v>4632</v>
      </c>
      <c r="F42">
        <v>7372</v>
      </c>
      <c r="G42">
        <v>13207</v>
      </c>
    </row>
    <row r="43" spans="1:7">
      <c r="A43" t="s">
        <v>491</v>
      </c>
      <c r="B43" t="s">
        <v>311</v>
      </c>
      <c r="C43" t="s">
        <v>311</v>
      </c>
      <c r="D43" t="s">
        <v>484</v>
      </c>
      <c r="E43">
        <v>-26845</v>
      </c>
      <c r="F43">
        <v>-35733</v>
      </c>
      <c r="G43">
        <v>10727</v>
      </c>
    </row>
    <row r="44" spans="1:7">
      <c r="A44" t="s">
        <v>492</v>
      </c>
      <c r="B44" t="s">
        <v>493</v>
      </c>
      <c r="C44" t="s">
        <v>312</v>
      </c>
      <c r="D44" t="s">
        <v>484</v>
      </c>
      <c r="E44">
        <v>-65995</v>
      </c>
      <c r="F44">
        <v>117101</v>
      </c>
      <c r="G44">
        <v>32487</v>
      </c>
    </row>
    <row r="45" spans="1:7">
      <c r="A45" t="s">
        <v>494</v>
      </c>
      <c r="B45" t="s">
        <v>495</v>
      </c>
      <c r="C45" t="s">
        <v>315</v>
      </c>
      <c r="D45" t="s">
        <v>484</v>
      </c>
      <c r="E45">
        <v>248008</v>
      </c>
      <c r="F45">
        <v>130907</v>
      </c>
      <c r="G45">
        <v>98420</v>
      </c>
    </row>
    <row r="46" spans="1:7">
      <c r="A46" t="s">
        <v>496</v>
      </c>
      <c r="B46" t="s">
        <v>316</v>
      </c>
      <c r="C46" t="s">
        <v>316</v>
      </c>
      <c r="D46" t="s">
        <v>484</v>
      </c>
      <c r="E46">
        <v>182013</v>
      </c>
      <c r="F46">
        <v>248008</v>
      </c>
      <c r="G46">
        <v>130907</v>
      </c>
    </row>
    <row r="47" spans="1:7">
      <c r="A47" t="s">
        <v>497</v>
      </c>
      <c r="D47" t="s">
        <v>484</v>
      </c>
    </row>
    <row r="48" spans="1:7">
      <c r="A48" t="s">
        <v>498</v>
      </c>
      <c r="D48" t="s">
        <v>484</v>
      </c>
      <c r="E48">
        <v>1511</v>
      </c>
      <c r="F48">
        <v>2252</v>
      </c>
      <c r="G48">
        <v>1220</v>
      </c>
    </row>
    <row r="49" spans="1:7">
      <c r="A49" t="s">
        <v>499</v>
      </c>
      <c r="B49" t="s">
        <v>467</v>
      </c>
      <c r="C49" t="s">
        <v>247</v>
      </c>
      <c r="D49" t="s">
        <v>454</v>
      </c>
      <c r="E49">
        <v>78195</v>
      </c>
      <c r="F49">
        <v>69606</v>
      </c>
      <c r="G49">
        <v>66206</v>
      </c>
    </row>
    <row r="50" spans="1:7">
      <c r="A50" t="s">
        <v>500</v>
      </c>
      <c r="D50" t="s">
        <v>484</v>
      </c>
    </row>
    <row r="51" spans="1:7">
      <c r="A51" t="s">
        <v>501</v>
      </c>
      <c r="D51" t="s">
        <v>484</v>
      </c>
      <c r="E51">
        <v>870097</v>
      </c>
    </row>
    <row r="52" spans="1:7">
      <c r="A52" t="s">
        <v>502</v>
      </c>
      <c r="B52" t="s">
        <v>287</v>
      </c>
      <c r="C52" t="s">
        <v>287</v>
      </c>
      <c r="D52" t="s">
        <v>471</v>
      </c>
      <c r="E52">
        <v>1121</v>
      </c>
      <c r="F52">
        <v>6682</v>
      </c>
      <c r="G52">
        <v>7746</v>
      </c>
    </row>
    <row r="53" spans="1:7">
      <c r="A53" t="s">
        <v>503</v>
      </c>
      <c r="D53" t="s">
        <v>484</v>
      </c>
      <c r="E53">
        <v>9015</v>
      </c>
    </row>
    <row r="54" spans="1:7">
      <c r="A54" t="s">
        <v>504</v>
      </c>
      <c r="D54" t="s">
        <v>484</v>
      </c>
      <c r="E54">
        <v>7451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2E0A69-C2D8-457F-8CBD-B60D7536C5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43F900-E52B-4CCD-AF1A-EEA3C33940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81B75A-D734-4C83-B246-D8CFE5FBE7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2021-11-15T04:27:07Z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