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227" i="1" s="1"/>
  <c r="F11" i="1" s="1"/>
  <c r="G209" i="1"/>
  <c r="G210" i="1" s="1"/>
  <c r="G10" i="1" s="1"/>
  <c r="F209" i="1"/>
  <c r="G193" i="1"/>
  <c r="G188" i="1"/>
  <c r="F188" i="1"/>
  <c r="F189" i="1" s="1"/>
  <c r="F9" i="1" s="1"/>
  <c r="G158" i="1"/>
  <c r="G160" i="1" s="1"/>
  <c r="F158" i="1"/>
  <c r="F160" i="1" s="1"/>
  <c r="G92" i="1"/>
  <c r="F92" i="1"/>
  <c r="G89" i="1"/>
  <c r="F89" i="1"/>
  <c r="G46" i="1"/>
  <c r="G432" i="1"/>
  <c r="G433" i="1" s="1"/>
  <c r="F432" i="1"/>
  <c r="F433" i="1" s="1"/>
  <c r="F418" i="1"/>
  <c r="G417" i="1"/>
  <c r="G418" i="1" s="1"/>
  <c r="F417" i="1"/>
  <c r="G409" i="1"/>
  <c r="G410" i="1" s="1"/>
  <c r="G397" i="1"/>
  <c r="F397" i="1"/>
  <c r="F409" i="1" s="1"/>
  <c r="F410" i="1" s="1"/>
  <c r="N382" i="1"/>
  <c r="M382" i="1"/>
  <c r="O381" i="1"/>
  <c r="N381" i="1"/>
  <c r="M381" i="1"/>
  <c r="L381" i="1"/>
  <c r="K381" i="1"/>
  <c r="J381" i="1"/>
  <c r="K377" i="1"/>
  <c r="M376" i="1"/>
  <c r="O375" i="1"/>
  <c r="N375" i="1"/>
  <c r="M375" i="1"/>
  <c r="L375" i="1"/>
  <c r="K375" i="1"/>
  <c r="J375" i="1"/>
  <c r="I373" i="1"/>
  <c r="H373" i="1"/>
  <c r="M371" i="1"/>
  <c r="L371" i="1"/>
  <c r="O370" i="1"/>
  <c r="N370" i="1"/>
  <c r="J369" i="1"/>
  <c r="I369" i="1"/>
  <c r="H369" i="1"/>
  <c r="L368" i="1"/>
  <c r="K368" i="1"/>
  <c r="N366" i="1"/>
  <c r="M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O210" i="1"/>
  <c r="N210" i="1"/>
  <c r="M210" i="1"/>
  <c r="L210" i="1"/>
  <c r="K210" i="1"/>
  <c r="J210" i="1"/>
  <c r="I210" i="1"/>
  <c r="H210" i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G44" i="1" s="1"/>
  <c r="G378" i="1" s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76" i="1" s="1"/>
  <c r="G161" i="1"/>
  <c r="G8" i="1" s="1"/>
  <c r="F161" i="1"/>
  <c r="F8" i="1" s="1"/>
  <c r="F383" i="1" s="1"/>
  <c r="G370" i="1"/>
  <c r="G59" i="1"/>
  <c r="G67" i="1" s="1"/>
  <c r="G71" i="1" s="1"/>
  <c r="G373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F382" i="1"/>
  <c r="G383" i="1"/>
  <c r="G382" i="1"/>
  <c r="L366" i="1"/>
  <c r="J368" i="1"/>
  <c r="J372" i="1"/>
  <c r="F375" i="1"/>
  <c r="J377" i="1"/>
  <c r="H378" i="1"/>
  <c r="F381" i="1"/>
  <c r="L382" i="1"/>
  <c r="J383" i="1"/>
  <c r="H384" i="1"/>
  <c r="K372" i="1"/>
  <c r="G375" i="1"/>
  <c r="I378" i="1"/>
  <c r="G381" i="1"/>
  <c r="K383" i="1"/>
  <c r="I384" i="1"/>
  <c r="H365" i="1"/>
  <c r="L372" i="1"/>
  <c r="H375" i="1"/>
  <c r="J378" i="1"/>
  <c r="H381" i="1"/>
  <c r="J384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O377" i="1"/>
  <c r="M378" i="1"/>
  <c r="I382" i="1"/>
  <c r="F44" i="1"/>
  <c r="H363" i="1"/>
  <c r="I363" i="1"/>
  <c r="F12" i="1" l="1"/>
  <c r="F376" i="1" s="1"/>
  <c r="G14" i="1"/>
  <c r="G366" i="1"/>
  <c r="G6" i="1"/>
  <c r="G371" i="1" s="1"/>
  <c r="G372" i="1"/>
  <c r="G83" i="1"/>
  <c r="F378" i="1"/>
  <c r="F370" i="1"/>
  <c r="F59" i="1"/>
  <c r="F67" i="1" s="1"/>
  <c r="F71" i="1" s="1"/>
  <c r="F366" i="1" l="1"/>
  <c r="F14" i="1"/>
  <c r="G365" i="1"/>
  <c r="F373" i="1"/>
  <c r="F83" i="1"/>
  <c r="F372" i="1"/>
  <c r="F6" i="1"/>
  <c r="F371" i="1" l="1"/>
  <c r="F365" i="1"/>
</calcChain>
</file>

<file path=xl/sharedStrings.xml><?xml version="1.0" encoding="utf-8"?>
<sst xmlns="http://schemas.openxmlformats.org/spreadsheetml/2006/main" count="931" uniqueCount="544">
  <si>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</si>
  <si>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</si>
  <si>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</si>
  <si>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</si>
  <si>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</si>
  <si>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</si>
  <si>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</si>
  <si>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</si>
  <si>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</si>
  <si>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</si>
  <si>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</si>
  <si>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</si>
  <si>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</si>
  <si>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</si>
  <si>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</si>
  <si>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</si>
  <si>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</si>
  <si>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</si>
  <si>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</si>
  <si>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</si>
  <si>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</si>
  <si>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</si>
  <si>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</si>
  <si>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</si>
  <si>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</si>
  <si>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</si>
  <si>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</si>
  <si>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</si>
  <si>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</si>
  <si>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</si>
  <si>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</si>
  <si>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</si>
  <si>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</si>
  <si>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</si>
  <si>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</si>
  <si>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</si>
  <si>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</si>
  <si>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</si>
  <si>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</si>
  <si>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</si>
  <si>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</si>
  <si>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</si>
  <si>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</si>
  <si>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</si>
  <si>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</si>
  <si>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</si>
  <si>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</si>
  <si>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</si>
  <si>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</si>
  <si>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</si>
  <si>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</si>
  <si>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</si>
  <si>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</si>
  <si>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</si>
  <si>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</si>
  <si>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</si>
  <si>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</si>
  <si>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</si>
  <si>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</si>
  <si>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</si>
  <si>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</si>
  <si>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</si>
  <si>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</si>
  <si>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</si>
  <si>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</si>
  <si>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</si>
  <si>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</si>
  <si>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</si>
  <si>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</si>
  <si>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</si>
  <si>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</si>
  <si>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</si>
  <si>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</si>
  <si>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</si>
  <si>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</si>
  <si>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</si>
  <si>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</si>
  <si>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</si>
  <si>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</si>
  <si>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</si>
  <si>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</si>
  <si>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</si>
  <si>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</si>
  <si>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</si>
  <si>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</si>
  <si>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</si>
  <si>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</si>
  <si>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</si>
  <si>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</si>
  <si>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</si>
  <si>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</si>
  <si>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</si>
  <si>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</si>
  <si>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</si>
  <si>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</si>
  <si>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</si>
  <si>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</si>
  <si>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</si>
  <si>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</si>
  <si>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</si>
  <si>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</si>
  <si>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</si>
  <si>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</si>
  <si>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</si>
  <si>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</si>
  <si>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</si>
  <si>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</si>
  <si>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</si>
  <si>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</si>
  <si>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</si>
  <si>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</si>
  <si>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</si>
  <si>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</si>
  <si>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</si>
  <si>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</si>
  <si>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</si>
  <si>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</si>
  <si>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</si>
  <si>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</si>
  <si>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</si>
  <si>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</si>
  <si>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</si>
  <si>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</si>
  <si>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</si>
  <si>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</si>
  <si>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</si>
  <si>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</si>
  <si>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</si>
  <si>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</si>
  <si>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</si>
  <si>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</si>
  <si>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</si>
  <si>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</si>
  <si>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</si>
  <si>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</si>
  <si>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</si>
  <si>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</si>
  <si>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</si>
  <si>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</si>
  <si>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</si>
  <si>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</si>
  <si>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</si>
  <si>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</si>
  <si>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</si>
  <si>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</si>
  <si>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</si>
  <si>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</si>
  <si>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</si>
  <si>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</si>
  <si>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</si>
  <si>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</si>
  <si>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</si>
  <si>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</si>
  <si>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</si>
  <si>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</si>
  <si>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</si>
  <si>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</si>
  <si>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</si>
  <si>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</si>
  <si>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</si>
  <si>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</si>
  <si>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</si>
  <si>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</si>
  <si>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</si>
  <si>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</si>
  <si>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</si>
  <si>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</si>
  <si>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</si>
  <si>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</si>
  <si>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</si>
  <si>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</si>
  <si>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</si>
  <si>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</si>
  <si>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</si>
  <si>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</si>
  <si>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</si>
  <si>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</si>
  <si>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</si>
  <si>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</si>
  <si>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</si>
  <si>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</si>
  <si>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</si>
  <si>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</si>
  <si>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</si>
  <si>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</si>
  <si>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</si>
  <si>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</si>
  <si>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</si>
  <si>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</si>
  <si>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</si>
  <si>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</si>
  <si>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</si>
  <si>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</si>
  <si>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</si>
  <si>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</si>
  <si>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</si>
  <si>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</si>
  <si>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</si>
  <si>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</si>
  <si>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</si>
  <si>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</si>
  <si>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</si>
  <si>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</si>
  <si>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</si>
  <si>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</si>
  <si>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</si>
  <si>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</si>
  <si>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</si>
  <si>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</si>
  <si>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</si>
  <si>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</si>
  <si>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</si>
  <si>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</si>
  <si>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</si>
  <si>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</si>
  <si>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</si>
  <si>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</si>
  <si>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</si>
  <si>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</si>
  <si>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</si>
  <si>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</si>
  <si>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</si>
  <si>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</si>
  <si>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</si>
  <si>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</si>
  <si>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</si>
  <si>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</si>
  <si>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</si>
  <si>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</si>
  <si>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</si>
  <si>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</si>
  <si>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</si>
  <si>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</si>
  <si>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</si>
  <si>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</si>
  <si>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</si>
  <si>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</si>
  <si>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</si>
  <si>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</si>
  <si>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</si>
  <si>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</si>
  <si>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</si>
  <si>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</si>
  <si>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</si>
  <si>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</si>
  <si>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</si>
  <si>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</si>
  <si>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</si>
  <si>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</si>
  <si>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</si>
  <si>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</si>
  <si>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</si>
  <si>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</si>
  <si>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</si>
  <si>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</si>
  <si>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</si>
  <si>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</si>
  <si>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</si>
  <si>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</si>
  <si>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</si>
  <si>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</si>
  <si>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</si>
  <si>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</si>
  <si>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</si>
  <si>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</si>
  <si>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</si>
  <si>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</si>
  <si>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</si>
  <si>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</si>
  <si>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</si>
  <si>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</si>
  <si>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</si>
  <si>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</si>
  <si>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</si>
  <si>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</si>
  <si>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</si>
  <si>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</si>
  <si>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</si>
  <si>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</si>
  <si>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</si>
  <si>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</si>
  <si>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</si>
  <si>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</si>
  <si>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</si>
  <si>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</si>
  <si>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</si>
  <si>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</si>
  <si>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</si>
  <si>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</si>
  <si>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</si>
  <si>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</si>
  <si>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</si>
  <si>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</si>
  <si>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</si>
  <si>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</si>
  <si>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</si>
  <si>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</si>
  <si>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</si>
  <si>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</si>
  <si>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</si>
  <si>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</si>
  <si>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</si>
  <si>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</si>
  <si>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</si>
  <si>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</si>
  <si>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</si>
  <si>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</si>
  <si>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</si>
  <si>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</si>
  <si>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</si>
  <si>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</si>
  <si>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</si>
  <si>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</si>
  <si>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</si>
  <si>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</si>
  <si>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</si>
  <si>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</si>
  <si>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</si>
  <si>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</si>
  <si>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</si>
  <si>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</si>
  <si>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</si>
  <si>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</si>
  <si>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</si>
  <si>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</si>
  <si>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</si>
  <si>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</si>
  <si>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</si>
  <si>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</si>
  <si>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</si>
  <si>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</si>
  <si>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</si>
  <si>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</si>
  <si>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</si>
  <si>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</si>
  <si>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</si>
  <si>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</si>
  <si>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</si>
  <si>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</si>
  <si>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</si>
  <si>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</si>
  <si>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</si>
  <si>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</si>
  <si>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</si>
  <si>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</si>
  <si>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</si>
  <si>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</si>
  <si>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</si>
  <si>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</si>
  <si>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</si>
  <si>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</si>
  <si>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</si>
  <si>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</si>
  <si>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</si>
  <si>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</si>
  <si>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</si>
  <si>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</si>
  <si>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</si>
  <si>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</si>
  <si>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</si>
  <si>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</si>
  <si>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</si>
  <si>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</si>
  <si>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</si>
  <si>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</si>
  <si>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</si>
  <si>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</si>
  <si>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</si>
  <si>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</si>
  <si>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</si>
  <si>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</si>
  <si>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</si>
  <si>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</si>
  <si>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</si>
  <si>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 of December 31, 2018 and 2017</t>
  </si>
  <si>
    <t>(in thousands, except per share amounts)</t>
  </si>
  <si>
    <t>ASSETS</t>
  </si>
  <si>
    <t>CURRENT ASSETS:</t>
  </si>
  <si>
    <t>Cash and cash equivalents</t>
  </si>
  <si>
    <t>Accounts receivablenet</t>
  </si>
  <si>
    <t>Contract revenues in excess of billings</t>
  </si>
  <si>
    <t>Inventories</t>
  </si>
  <si>
    <t>Other current assets</t>
  </si>
  <si>
    <t>Assets held for sale</t>
  </si>
  <si>
    <t>Total current assets</t>
  </si>
  <si>
    <t>PROPERTY AND EQUIPMENTNet</t>
  </si>
  <si>
    <t>Property and Equipment</t>
  </si>
  <si>
    <t>GOODWILL</t>
  </si>
  <si>
    <t>Goodwill</t>
  </si>
  <si>
    <t>INVENTORIESNoncurrent</t>
  </si>
  <si>
    <t>ASSETS HELD FOR SALENoncurrent</t>
  </si>
  <si>
    <t>OTHER</t>
  </si>
  <si>
    <t>TOTAL</t>
  </si>
  <si>
    <t>LIABILITIES AND EQUITY</t>
  </si>
  <si>
    <t>CURRENT LIABILITIES:</t>
  </si>
  <si>
    <t>Accounts payable</t>
  </si>
  <si>
    <t>Accruals</t>
  </si>
  <si>
    <t>Billings in excess of contract revenues</t>
  </si>
  <si>
    <t>Revolving credit facility</t>
  </si>
  <si>
    <t>Borrowings</t>
  </si>
  <si>
    <t>Current portion of long-term debt</t>
  </si>
  <si>
    <t>Liabilities held for sale</t>
  </si>
  <si>
    <t>Total current liabilities</t>
  </si>
  <si>
    <t>LONG-TERM DEBT</t>
  </si>
  <si>
    <t>REVOLVING CREDIT FACILITY</t>
  </si>
  <si>
    <t>DEFERRED INCOME TAXES</t>
  </si>
  <si>
    <t>LIABILITIES HELD FOR SALENoncurrent</t>
  </si>
  <si>
    <t>Total liabilities</t>
  </si>
  <si>
    <t>COMMITMENTS AND CONTINGENCIES (Note 12)</t>
  </si>
  <si>
    <t>EQUITY:</t>
  </si>
  <si>
    <t>Common stock$.0001 par value; 90,000 authorized, 62,830 and 61,897 shares</t>
  </si>
  <si>
    <t>issued; 62,552 and 61,619 outstanding at December 31, 2018 and December 31, 2017, respectively</t>
  </si>
  <si>
    <t>Treasury stock, at cost</t>
  </si>
  <si>
    <t>Treasury Stock</t>
  </si>
  <si>
    <t>Additional paid-in capital</t>
  </si>
  <si>
    <t>Accumulated deficit</t>
  </si>
  <si>
    <t>Accumulated other comprehensive income (loss)</t>
  </si>
  <si>
    <t>Total equity</t>
  </si>
  <si>
    <t>CONTRACT REVENUES</t>
  </si>
  <si>
    <t>Revenue</t>
  </si>
  <si>
    <t>COSTS OF CONTRACT REVENUES</t>
  </si>
  <si>
    <t>GROSS PROFIT</t>
  </si>
  <si>
    <t>Gross Profit</t>
  </si>
  <si>
    <t>OPERATING EXPENSES:</t>
  </si>
  <si>
    <t>GENERAL AND ADMINISTRATIVE EXPENSES</t>
  </si>
  <si>
    <t>LOSS ON SALE OF ASSETSNet</t>
  </si>
  <si>
    <t>Gain on Disposals</t>
  </si>
  <si>
    <t>Total operating income (loss)</t>
  </si>
  <si>
    <t>Operating Profit</t>
  </si>
  <si>
    <t>OTHER EXPENSE:</t>
  </si>
  <si>
    <t>Other Expenses</t>
  </si>
  <si>
    <t>Interest expensenet</t>
  </si>
  <si>
    <t>Equity in loss of joint ventures</t>
  </si>
  <si>
    <t>Share of loss from associates, JVs</t>
  </si>
  <si>
    <t>Loss on extinguishment of debt</t>
  </si>
  <si>
    <t>Other Income - net</t>
  </si>
  <si>
    <t>Other income (expense)</t>
  </si>
  <si>
    <t>Total other expense</t>
  </si>
  <si>
    <t>INCOME (LOSS) FROM CONTINUING OPERATIONS BEFORE</t>
  </si>
  <si>
    <t>Profit before Zakat and Income tax</t>
  </si>
  <si>
    <t>INCOME TAXES</t>
  </si>
  <si>
    <t>INCOME TAX (PROVISION) BENEFIT</t>
  </si>
  <si>
    <t>INCOME (LOSS) FROM CONTINUING OPERATIONS</t>
  </si>
  <si>
    <t>Loss from discontinued operations, net of income taxes</t>
  </si>
  <si>
    <t>NET LOSS</t>
  </si>
  <si>
    <t>Basic earnings (loss) per share attributable to income (loss) from continuing operations</t>
  </si>
  <si>
    <t>Basic loss per share attributable to loss on discontinued operations, net of income taxes</t>
  </si>
  <si>
    <t>Basic loss per share</t>
  </si>
  <si>
    <t>Basic weighted average shares</t>
  </si>
  <si>
    <t>Diluted earnings (loss) per share attributable to income (loss) from continuing operations</t>
  </si>
  <si>
    <t>Diluted loss per share attributable to loss on discontinued operations, net of income taxes</t>
  </si>
  <si>
    <t>Diluted loss per share</t>
  </si>
  <si>
    <t>(in thousands)</t>
  </si>
  <si>
    <t>Net loss</t>
  </si>
  <si>
    <t>Currency translation adjustmentnet of tax (1)</t>
  </si>
  <si>
    <t>Net unrealized (gain) loss on derivativesnet of tax (2)</t>
  </si>
  <si>
    <t>Other comprehensive income (loss)net of tax</t>
  </si>
  <si>
    <t>Total Other Comprehensive Income (Loss)</t>
  </si>
  <si>
    <t>Total Other Comprehensive Income</t>
  </si>
  <si>
    <t>Comprehensive loss</t>
  </si>
  <si>
    <t>Total Other Comprehensive Loss</t>
  </si>
  <si>
    <t>(1)</t>
  </si>
  <si>
    <t>2017 and 2016, respectively</t>
  </si>
  <si>
    <t>(2)</t>
  </si>
  <si>
    <t>OPERATING ACTIVITIES:</t>
  </si>
  <si>
    <t>Operating Activities</t>
  </si>
  <si>
    <t>Income (loss) from continuing operations</t>
  </si>
  <si>
    <t>Adjustments to reconcile net loss to net cash flows provided by operating</t>
  </si>
  <si>
    <t>activities:</t>
  </si>
  <si>
    <t>Depreciation and amortization</t>
  </si>
  <si>
    <t>Loss on extinguishment of 7 3/8% senior subordinated notes</t>
  </si>
  <si>
    <t>Cash distributions from joint ventures</t>
  </si>
  <si>
    <t>Deferred income taxes</t>
  </si>
  <si>
    <t>Loss on dispositions of property and equipment</t>
  </si>
  <si>
    <t>Other non-cash restructuring items</t>
  </si>
  <si>
    <t>Amortization of deferred financing fees</t>
  </si>
  <si>
    <t>Unrealized foreign currency (gain) loss</t>
  </si>
  <si>
    <t>Unrealized net (gain) loss from mark-to-market valuations of derivatives</t>
  </si>
  <si>
    <t>Share-based compensation expense</t>
  </si>
  <si>
    <t>Excess income tax benefit from share-based compensation</t>
  </si>
  <si>
    <t>Changes in assets and liabilities:</t>
  </si>
  <si>
    <t>Accounts receivable</t>
  </si>
  <si>
    <t>Prepaid expenses and other current assets</t>
  </si>
  <si>
    <t>Accounts payable and accrued expenses</t>
  </si>
  <si>
    <t>Other noncurrent assets and liabilities</t>
  </si>
  <si>
    <t>Net cash flows provided by operating activities of continuing operations</t>
  </si>
  <si>
    <t>Net cash flows (used) provided in operating activities of discontinued operations</t>
  </si>
  <si>
    <t>Cash provided by operating activities</t>
  </si>
  <si>
    <t>INVESTING ACTIVITIES:</t>
  </si>
  <si>
    <t>Investing Activities</t>
  </si>
  <si>
    <t>Purchases of property and equipment</t>
  </si>
  <si>
    <t>Proceeds from dispositions of property and equipment</t>
  </si>
  <si>
    <t>Net cash flows used in investing activities of continuing operations</t>
  </si>
  <si>
    <t>Net cash flows (used) provided by investing activities of discontinued operations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</si>
  <si>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</si>
  <si>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</si>
  <si>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</si>
  <si>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</si>
  <si>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</si>
  <si>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</si>
  <si>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other operating expenses</t>
  </si>
  <si>
    <t>interest paid and financial costs</t>
  </si>
  <si>
    <t>current taxation</t>
  </si>
  <si>
    <t>land</t>
  </si>
  <si>
    <t>land and buildings</t>
  </si>
  <si>
    <t>property, plant and equipment</t>
  </si>
  <si>
    <t>other</t>
  </si>
  <si>
    <t>accumulated depreciation and amortisation</t>
  </si>
  <si>
    <t>other current assets</t>
  </si>
  <si>
    <t>other operating current assets</t>
  </si>
  <si>
    <t>other non-current assets</t>
  </si>
  <si>
    <t>deferred tax liability</t>
  </si>
  <si>
    <t>ordinary shares</t>
  </si>
  <si>
    <t>additional paid-in capital</t>
  </si>
  <si>
    <t>changed value</t>
  </si>
  <si>
    <t>contract revenues</t>
  </si>
  <si>
    <t>costs of contract revenues</t>
  </si>
  <si>
    <t>cost of goods sold</t>
  </si>
  <si>
    <t>added value</t>
  </si>
  <si>
    <t>deleted value</t>
  </si>
  <si>
    <t>administrative expenses</t>
  </si>
  <si>
    <t>general and administrative expenses</t>
  </si>
  <si>
    <t>(gain) loss on sale of assets - net</t>
  </si>
  <si>
    <t>interest expense - net</t>
  </si>
  <si>
    <t>equity in earnings (loss) of joint ventures</t>
  </si>
  <si>
    <t>loss on extinguishment of debt</t>
  </si>
  <si>
    <t>other income (expenses)</t>
  </si>
  <si>
    <t>other income (expense)</t>
  </si>
  <si>
    <t>income tax (provision) benefit</t>
  </si>
  <si>
    <t>buildings and improvements</t>
  </si>
  <si>
    <t>furniture and fixtures</t>
  </si>
  <si>
    <t>operating equipment</t>
  </si>
  <si>
    <t>accumulated depreciation</t>
  </si>
  <si>
    <t>assets held for sale</t>
  </si>
  <si>
    <t>contract revenues in excess of billings</t>
  </si>
  <si>
    <t>assets held for sale - noncurrent</t>
  </si>
  <si>
    <t>inventories - noncurrent</t>
  </si>
  <si>
    <t>revolving credit facility</t>
  </si>
  <si>
    <t>billings in excess of contract revenues</t>
  </si>
  <si>
    <t>liabilities held for sale</t>
  </si>
  <si>
    <t>long-term debt</t>
  </si>
  <si>
    <t>deferred income taxes</t>
  </si>
  <si>
    <t>liabilities held for sale - noncurrent</t>
  </si>
  <si>
    <t>Common stock—$.0001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</si>
</sst>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0" fillId="12" borderId="0" xfId="0" applyFill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54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22-4A3A-B0DE-69309A8963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8D-4AD8-8292-25074DDF78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6-4EC4-98E0-581F81599C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91-487E-8325-D18AE186A4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98-424A-9221-A878F5B900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7A-4EA6-BCC3-496F447F85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89A-47C4-BF2E-297AD1B00B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80-46A5-AB59-72AF67A9B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F2-4AA8-ADFA-B79DCBB4EC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A2-4747-BD12-BEDFCA70F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E6-4BD5-A428-0B973E7579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A7-4C04-B2AC-F4D4CBFC25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7AE-4DBF-824D-DB142347FF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DE-4187-8B23-D6C6DBD77E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F6-4A39-8E5D-B6460945BC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140625" style="1" customWidth="1"/>
    <col min="6" max="7" width="16.140625" style="38" customWidth="1"/>
    <col min="8" max="8" width="0" hidden="1" customWidth="1"/>
    <col min="9" max="15" width="9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11.099999999999936</v>
      </c>
      <c r="G6" s="7">
        <f t="shared" ref="G6:O6" si="1">IF(G4=$BF$1,"",G71)</f>
        <v>-15.199999999999932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523573</v>
      </c>
      <c r="G7" s="7">
        <f t="shared" ref="G7:O7" si="2">IF(G4=$BF$1,"",G128)</f>
        <v>570173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206698</v>
      </c>
      <c r="G8" s="7">
        <f t="shared" ref="G8:O8" si="3">IF(G4=$BF$1,"",G161)</f>
        <v>262184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163121</v>
      </c>
      <c r="G9" s="7">
        <f t="shared" ref="G9:O9" si="4">IF(G4=$BF$1,"",G189)</f>
        <v>150250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352222</v>
      </c>
      <c r="G10" s="7">
        <f t="shared" ref="G10:O10" si="5">IF(G4=$BF$1,"",G210)</f>
        <v>460811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214928</v>
      </c>
      <c r="G11" s="7">
        <f t="shared" ref="G11:O11" si="6">IF(G4=$BF$1,"",G227)</f>
        <v>221296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730271</v>
      </c>
      <c r="G12" s="35">
        <f t="shared" ref="G12:O12" si="7">IF(G4=$BF$1,"",SUM(G7:G8))</f>
        <v>832357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730271</v>
      </c>
      <c r="G13" s="35">
        <f t="shared" ref="G13:O13" si="8">IF(G4=$BF$1,"",SUM(G9:G11))</f>
        <v>832357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620.79999999999995</v>
      </c>
      <c r="G24">
        <v>592.20000000000005</v>
      </c>
      <c r="H24">
        <v>1141588</v>
      </c>
      <c r="I24">
        <v>1189598</v>
      </c>
      <c r="P24" s="39" t="s">
        <v>514</v>
      </c>
    </row>
    <row r="25" spans="5:16">
      <c r="E25" s="1" t="s">
        <v>27</v>
      </c>
      <c r="F25" s="38">
        <v>509.3</v>
      </c>
      <c r="G25" s="38">
        <v>549.4</v>
      </c>
      <c r="P25" s="39" t="s">
        <v>518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111.49999999999994</v>
      </c>
      <c r="G30" s="7">
        <f>IF(G4=$BF$1,"",G24-G25+ABS(G26)-G27-G28-G29)</f>
        <v>42.800000000000068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50"/>
    </row>
    <row r="31" spans="5:16">
      <c r="E31" s="12" t="s">
        <v>33</v>
      </c>
      <c r="F31"/>
      <c r="G31"/>
      <c r="H31">
        <v>-17698</v>
      </c>
      <c r="I31">
        <v>542</v>
      </c>
      <c r="P31" s="39" t="s">
        <v>519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55.1</v>
      </c>
      <c r="G34">
        <v>57.2</v>
      </c>
      <c r="H34">
        <v>57235</v>
      </c>
      <c r="I34">
        <v>55271</v>
      </c>
      <c r="P34" s="39" t="s">
        <v>514</v>
      </c>
    </row>
    <row r="35" spans="5:16">
      <c r="E35" s="1" t="s">
        <v>37</v>
      </c>
    </row>
    <row r="36" spans="5:16">
      <c r="E36" s="1" t="s">
        <v>38</v>
      </c>
      <c r="F36" s="38">
        <v>3.7</v>
      </c>
      <c r="G36" s="38">
        <v>4.8</v>
      </c>
      <c r="P36" s="39" t="s">
        <v>518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58.800000000000004</v>
      </c>
      <c r="G43" s="7">
        <f>G32+G33+G34+G35+G36+G37+G38+G39+G40+G41+G42</f>
        <v>62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52.699999999999939</v>
      </c>
      <c r="G44" s="7">
        <f>IF(G4=$BF$1,"",G30+G31-G43)</f>
        <v>-19.199999999999932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0"/>
    </row>
    <row r="45" spans="5:16">
      <c r="E45" s="1" t="s">
        <v>47</v>
      </c>
      <c r="F45"/>
      <c r="G45"/>
      <c r="H45">
        <v>4789</v>
      </c>
      <c r="I45">
        <v>3089</v>
      </c>
      <c r="P45" s="39" t="s">
        <v>519</v>
      </c>
    </row>
    <row r="46" spans="5:16">
      <c r="E46" s="1" t="s">
        <v>48</v>
      </c>
      <c r="F46">
        <v>0</v>
      </c>
      <c r="G46">
        <f>-1.5-2.3</f>
        <v>-3.8</v>
      </c>
      <c r="H46">
        <v>1189</v>
      </c>
      <c r="I46">
        <v>330</v>
      </c>
      <c r="P46" s="39" t="s">
        <v>514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>
        <v>33.6</v>
      </c>
      <c r="G49">
        <v>26</v>
      </c>
      <c r="H49">
        <v>-26032</v>
      </c>
      <c r="I49">
        <v>-23471</v>
      </c>
      <c r="P49" s="39" t="s">
        <v>514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>
        <v>-2.6</v>
      </c>
      <c r="G54">
        <v>0</v>
      </c>
      <c r="H54">
        <v>11</v>
      </c>
      <c r="I54">
        <v>-777</v>
      </c>
      <c r="P54" s="39" t="s">
        <v>514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-45727</v>
      </c>
      <c r="I56">
        <v>-35332</v>
      </c>
      <c r="P56" s="39" t="s">
        <v>519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16.499999999999936</v>
      </c>
      <c r="G59" s="7">
        <f>IF(G4=$BF$1,"",G44+G45+G46+G47+G48-G49-G50-G51+G52-G53+G54+G55-G56+G57+G58)</f>
        <v>-48.999999999999929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0"/>
    </row>
    <row r="60" spans="5:16">
      <c r="E60" s="1" t="s">
        <v>62</v>
      </c>
      <c r="F60">
        <v>5.4</v>
      </c>
      <c r="G60">
        <v>-33.799999999999997</v>
      </c>
      <c r="H60">
        <v>-15368</v>
      </c>
      <c r="I60">
        <v>542</v>
      </c>
      <c r="P60" s="39" t="s">
        <v>514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11.099999999999936</v>
      </c>
      <c r="G67" s="7">
        <f>IF(G4=$BF$1,"",SUM(G59,-G60,-ABS(G61),-G62,-G66))</f>
        <v>-15.199999999999932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0"/>
    </row>
    <row r="68" spans="5:16">
      <c r="E68" s="1" t="s">
        <v>67</v>
      </c>
      <c r="G68">
        <v>0</v>
      </c>
      <c r="H68">
        <v>-1484</v>
      </c>
      <c r="I68">
        <v>-2365</v>
      </c>
      <c r="P68" s="39" t="s">
        <v>519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11.099999999999936</v>
      </c>
      <c r="G71" s="7">
        <f t="shared" ref="G71:O71" si="14">IF(G4=$BF$1,"",SUM(G67:G70))</f>
        <v>-15.199999999999932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11.099999999999936</v>
      </c>
      <c r="G83" s="7">
        <f t="shared" ref="G83:O83" si="15">IF(G4=$BF$1,"",SUM(G71:G82))</f>
        <v>-15.199999999999932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9992+5071</f>
        <v>15063</v>
      </c>
      <c r="G89" s="38">
        <f>9992+5071</f>
        <v>15063</v>
      </c>
      <c r="P89" s="39" t="s">
        <v>518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14087+710128</f>
        <v>724215</v>
      </c>
      <c r="G92">
        <f>12453+783211</f>
        <v>795664</v>
      </c>
      <c r="P92" s="39" t="s">
        <v>514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739278</v>
      </c>
      <c r="G98" s="7">
        <f>IF(G4=$BF$1,"",G89+G90+G91+G92+G93+G94+G95+G96)</f>
        <v>810727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0"/>
    </row>
    <row r="99" spans="5:16">
      <c r="E99" s="1" t="s">
        <v>89</v>
      </c>
      <c r="F99" s="38">
        <v>-369415</v>
      </c>
      <c r="G99" s="38">
        <v>-413802</v>
      </c>
      <c r="P99" s="39" t="s">
        <v>518</v>
      </c>
    </row>
    <row r="100" spans="5:16">
      <c r="E100" s="6" t="s">
        <v>90</v>
      </c>
      <c r="F100" s="7">
        <f>F98+F99</f>
        <v>369863</v>
      </c>
      <c r="G100" s="7">
        <f t="shared" ref="G100:O100" si="17">IF(G4=$BF$1,"",G98+G99)</f>
        <v>396925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0"/>
    </row>
    <row r="101" spans="5:16">
      <c r="E101" s="1" t="s">
        <v>91</v>
      </c>
      <c r="F101">
        <v>76576</v>
      </c>
      <c r="G101">
        <v>76576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76576</v>
      </c>
      <c r="G104" s="7">
        <f t="shared" ref="G104:O104" si="18">IF(G4=$BF$1,"",G101+G102+G103)</f>
        <v>76576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39" t="s">
        <v>519</v>
      </c>
    </row>
    <row r="112" spans="5:16">
      <c r="E112" s="1" t="s">
        <v>102</v>
      </c>
    </row>
    <row r="113" spans="5:16">
      <c r="E113" s="1" t="s">
        <v>103</v>
      </c>
      <c r="F113"/>
      <c r="G113"/>
      <c r="P113" s="39" t="s">
        <v>519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  <c r="F124" s="38">
        <v>61264</v>
      </c>
      <c r="G124" s="38">
        <v>54023</v>
      </c>
      <c r="P124" s="39" t="s">
        <v>518</v>
      </c>
    </row>
    <row r="125" spans="5:16">
      <c r="E125" s="1" t="s">
        <v>112</v>
      </c>
      <c r="F125" s="38">
        <v>10760</v>
      </c>
      <c r="G125" s="38">
        <v>13088</v>
      </c>
      <c r="P125" s="39" t="s">
        <v>518</v>
      </c>
    </row>
    <row r="126" spans="5:16">
      <c r="E126" s="1" t="s">
        <v>113</v>
      </c>
      <c r="F126" s="38">
        <v>5110</v>
      </c>
      <c r="G126" s="38">
        <v>29561</v>
      </c>
      <c r="P126" s="39" t="s">
        <v>518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523573</v>
      </c>
      <c r="G128" s="7">
        <f t="shared" ref="G128:O128" si="19">IF(G4=$BF$1,"",G100+SUM(G104:G126))</f>
        <v>570173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0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34458</v>
      </c>
      <c r="G130">
        <v>15852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34458</v>
      </c>
      <c r="G140" s="7">
        <f t="shared" ref="G140:O140" si="20">IF(G4=$BF$1,"",G130+G131+G132+G133+G134+G135+G136+G139)</f>
        <v>15852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28112</v>
      </c>
      <c r="G144">
        <v>34432</v>
      </c>
    </row>
    <row r="145" spans="5:16">
      <c r="E145" s="6" t="s">
        <v>127</v>
      </c>
      <c r="F145" s="7">
        <f>F141+F142+F143+F144</f>
        <v>28112</v>
      </c>
      <c r="G145" s="7">
        <f t="shared" ref="G145:O145" si="21">IF(G4=$BF$1,"",G141+G142+G143+G144)</f>
        <v>34432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4710</v>
      </c>
      <c r="G154">
        <v>5031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64779</v>
      </c>
      <c r="G157">
        <v>51940</v>
      </c>
    </row>
    <row r="158" spans="5:16">
      <c r="E158" s="1" t="s">
        <v>138</v>
      </c>
      <c r="F158" s="38">
        <f>17953+31907</f>
        <v>49860</v>
      </c>
      <c r="G158" s="38">
        <f>77907+38605</f>
        <v>116512</v>
      </c>
      <c r="P158" s="39" t="s">
        <v>518</v>
      </c>
    </row>
    <row r="159" spans="5:16">
      <c r="E159" s="1" t="s">
        <v>139</v>
      </c>
      <c r="F159">
        <v>24779</v>
      </c>
      <c r="G159">
        <v>38417</v>
      </c>
      <c r="P159" s="39" t="s">
        <v>514</v>
      </c>
    </row>
    <row r="160" spans="5:16">
      <c r="E160" s="6" t="s">
        <v>140</v>
      </c>
      <c r="F160" s="7">
        <f>F146+F147+F148+F149+F150+F151+F152+F153+F154+F155+F156+F157+F158+F159</f>
        <v>144128</v>
      </c>
      <c r="G160" s="7">
        <f>IF(G4=$BF$1,"",G146+G147+G148+G149+G150+G151+G152+G153+G154+G155+G156+G157+G158+G159)</f>
        <v>211900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206698</v>
      </c>
      <c r="G161" s="7">
        <f t="shared" ref="G161:O161" si="22">IF(G4=$BF$1,"",G140+G145+G160)</f>
        <v>262184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0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0</v>
      </c>
      <c r="G167">
        <v>1212</v>
      </c>
    </row>
    <row r="168" spans="5:16">
      <c r="E168" s="1" t="s">
        <v>147</v>
      </c>
      <c r="F168">
        <v>11500</v>
      </c>
      <c r="G168"/>
      <c r="P168" s="39" t="s">
        <v>514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48351</v>
      </c>
      <c r="G184">
        <v>51926</v>
      </c>
    </row>
    <row r="185" spans="5:16">
      <c r="E185" s="12" t="s">
        <v>162</v>
      </c>
    </row>
    <row r="187" spans="5:16">
      <c r="E187" s="1" t="s">
        <v>163</v>
      </c>
      <c r="F187">
        <v>71537</v>
      </c>
      <c r="G187">
        <v>65153</v>
      </c>
    </row>
    <row r="188" spans="5:16">
      <c r="E188" s="1" t="s">
        <v>164</v>
      </c>
      <c r="F188">
        <f>17793+13940</f>
        <v>31733</v>
      </c>
      <c r="G188">
        <f>2586+29373</f>
        <v>31959</v>
      </c>
      <c r="P188" s="39" t="s">
        <v>514</v>
      </c>
    </row>
    <row r="189" spans="5:16">
      <c r="E189" s="6" t="s">
        <v>13</v>
      </c>
      <c r="F189" s="7">
        <f>SUM(F163:F188)</f>
        <v>163121</v>
      </c>
      <c r="G189" s="7">
        <f t="shared" ref="G189:O189" si="23">IF(G4=$BF$1,"",SUM(G163:G188))</f>
        <v>150250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0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321950</v>
      </c>
      <c r="G193">
        <f>333141+95000</f>
        <v>428141</v>
      </c>
      <c r="P193" s="39" t="s">
        <v>514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22846</v>
      </c>
      <c r="G203" s="38">
        <v>25561</v>
      </c>
      <c r="P203" s="39" t="s">
        <v>518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f>146+7280</f>
        <v>7426</v>
      </c>
      <c r="G209">
        <f>773+6336</f>
        <v>7109</v>
      </c>
      <c r="P209" s="39" t="s">
        <v>518</v>
      </c>
    </row>
    <row r="210" spans="5:16">
      <c r="E210" s="6" t="s">
        <v>14</v>
      </c>
      <c r="F210" s="7">
        <f>SUM(F191:F209)</f>
        <v>352222</v>
      </c>
      <c r="G210" s="7">
        <f t="shared" ref="G210:O210" si="24">IF(G4=$BF$1,"",SUM(G191:G209))</f>
        <v>460811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0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6+295135</f>
        <v>295141</v>
      </c>
      <c r="G212">
        <f>6+289821</f>
        <v>289827</v>
      </c>
      <c r="P212" s="39" t="s">
        <v>514</v>
      </c>
    </row>
    <row r="213" spans="5:16">
      <c r="E213" s="1" t="s">
        <v>183</v>
      </c>
    </row>
    <row r="214" spans="5:16">
      <c r="E214" s="1" t="s">
        <v>184</v>
      </c>
    </row>
    <row r="215" spans="5:16" ht="25.5">
      <c r="E215" s="1" t="s">
        <v>185</v>
      </c>
      <c r="F215">
        <v>-3809</v>
      </c>
      <c r="G215">
        <v>3</v>
      </c>
    </row>
    <row r="216" spans="5:16">
      <c r="E216" s="1" t="s">
        <v>186</v>
      </c>
    </row>
    <row r="217" spans="5:16">
      <c r="E217" s="1" t="s">
        <v>187</v>
      </c>
      <c r="F217">
        <v>-74971</v>
      </c>
      <c r="G217">
        <v>-67101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-1433</v>
      </c>
      <c r="G223">
        <v>-1433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214928</v>
      </c>
      <c r="G227" s="7">
        <f t="shared" ref="G227:O227" si="25">IF(G4=$BF$1,"",SUM(G212:G226))</f>
        <v>221296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-6293</v>
      </c>
      <c r="G267">
        <v>-31260</v>
      </c>
      <c r="H267">
        <v>-8177</v>
      </c>
    </row>
    <row r="268" spans="5:15">
      <c r="E268" s="1" t="s">
        <v>233</v>
      </c>
      <c r="F268">
        <v>-17309</v>
      </c>
      <c r="G268">
        <v>-15892</v>
      </c>
      <c r="H268">
        <v>-8719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50389</v>
      </c>
      <c r="G271">
        <v>55962</v>
      </c>
      <c r="H271">
        <v>54826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3504</v>
      </c>
      <c r="G275">
        <v>3280</v>
      </c>
      <c r="H275">
        <v>2439</v>
      </c>
    </row>
    <row r="276" spans="5:8">
      <c r="E276" s="1" t="s">
        <v>241</v>
      </c>
      <c r="F276">
        <v>-231</v>
      </c>
      <c r="G276">
        <v>1541</v>
      </c>
      <c r="H276">
        <v>-5661</v>
      </c>
    </row>
    <row r="277" spans="5:8" ht="25.5" customHeight="1">
      <c r="E277" s="1" t="s">
        <v>242</v>
      </c>
      <c r="F277">
        <v>0</v>
      </c>
      <c r="G277">
        <v>1484</v>
      </c>
      <c r="H277">
        <v>2365</v>
      </c>
    </row>
    <row r="278" spans="5:8">
      <c r="E278" s="1" t="s">
        <v>243</v>
      </c>
    </row>
    <row r="279" spans="5:8" ht="25.5">
      <c r="E279" s="1" t="s">
        <v>244</v>
      </c>
    </row>
    <row r="280" spans="5:8" ht="25.5" customHeight="1">
      <c r="E280" s="1" t="s">
        <v>245</v>
      </c>
      <c r="F280">
        <v>3731</v>
      </c>
      <c r="G280">
        <v>4789</v>
      </c>
      <c r="H280">
        <v>3089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 ht="25.5">
      <c r="E285" s="1" t="s">
        <v>248</v>
      </c>
      <c r="F285">
        <v>4643</v>
      </c>
      <c r="G285">
        <v>2917</v>
      </c>
      <c r="H285">
        <v>2651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133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62036</v>
      </c>
      <c r="G296" s="7">
        <f>IF(G4=$BF$1,"",G271+G272+G273+G274+G275+G276+G277+G278+G279+G280+G281+G282+G283+G284+G285+G286+G287+G288+G289+G290+G291+G292+G293+G294+G295)</f>
        <v>69973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44727</v>
      </c>
      <c r="G297" s="7">
        <f t="shared" ref="G297:O297" si="27">IF(G4=$BF$1,"",MIN(F267,F268,F269)+F296)</f>
        <v>44727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-921</v>
      </c>
      <c r="G299">
        <v>-2163</v>
      </c>
      <c r="H299">
        <v>-6239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  <c r="F302">
        <v>11976</v>
      </c>
      <c r="G302">
        <v>-1868</v>
      </c>
      <c r="H302">
        <v>-6583</v>
      </c>
    </row>
    <row r="303" spans="5:15" ht="25.5">
      <c r="E303" s="1" t="s">
        <v>265</v>
      </c>
      <c r="F303">
        <v>-8364</v>
      </c>
      <c r="G303">
        <v>5354</v>
      </c>
      <c r="H303">
        <v>15129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-1480</v>
      </c>
      <c r="G313">
        <v>-16179</v>
      </c>
      <c r="H313">
        <v>-8813</v>
      </c>
    </row>
    <row r="314" spans="5:15">
      <c r="E314" s="1" t="s">
        <v>274</v>
      </c>
    </row>
    <row r="315" spans="5:15" ht="25.5">
      <c r="E315" s="1" t="s">
        <v>275</v>
      </c>
    </row>
    <row r="316" spans="5:15">
      <c r="E316" s="1" t="s">
        <v>276</v>
      </c>
    </row>
    <row r="317" spans="5:15">
      <c r="E317" s="1" t="s">
        <v>277</v>
      </c>
      <c r="F317">
        <v>-3093</v>
      </c>
      <c r="G317">
        <v>-1658</v>
      </c>
      <c r="H317">
        <v>-3751</v>
      </c>
    </row>
    <row r="318" spans="5:15" ht="25.5">
      <c r="E318" s="6" t="s">
        <v>278</v>
      </c>
      <c r="F318" s="7">
        <f>F299+F300+F301+F302+F303+F304+F305+F306+F307+F308+F309+F310+F311+F312+F313+F314+F315+F316+F317</f>
        <v>-1882</v>
      </c>
      <c r="G318" s="7">
        <f>IF(G4=$BF$1,"",G299+G300+G301+G302+G303+G304+G305+G306+G307+G308+G309+G310+G311+G312+G313+G314+G315+G316+G317)</f>
        <v>-16514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42845</v>
      </c>
      <c r="G319" s="7">
        <f t="shared" ref="G319:O319" si="28">IF(G4=$BF$1,"",G297+G318)</f>
        <v>28213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42845</v>
      </c>
      <c r="G326" s="7">
        <f t="shared" ref="G326:O326" si="30">IF(G4=$BF$1,"",G325+G319)</f>
        <v>28213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-49422</v>
      </c>
      <c r="G328">
        <v>-65996</v>
      </c>
      <c r="H328">
        <v>-82849</v>
      </c>
    </row>
    <row r="329" spans="5:15">
      <c r="E329" s="1" t="s">
        <v>288</v>
      </c>
      <c r="F329">
        <v>13880</v>
      </c>
      <c r="G329">
        <v>8586</v>
      </c>
      <c r="H329">
        <v>10049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 ht="25.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-35542</v>
      </c>
      <c r="G337" s="7">
        <f>IF(G4=$BF$1,"",SUM(G328:G336))</f>
        <v>-57410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0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7303</v>
      </c>
      <c r="G353" s="7">
        <f t="shared" ref="G353:O353" si="33">IF(G4=$BF$1,"",G326+G337+G352)</f>
        <v>-29197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7303</v>
      </c>
      <c r="G355" s="7">
        <f t="shared" ref="G355:O355" si="34">IF(G4=$BF$1,"",G353+G354)</f>
        <v>-29197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</row>
    <row r="357" spans="5:15">
      <c r="E357" s="6" t="s">
        <v>316</v>
      </c>
      <c r="F357" s="7">
        <f>F355+F356</f>
        <v>7303</v>
      </c>
      <c r="G357" s="7">
        <f t="shared" ref="G357:O357" si="35">IF(G4=$BF$1,"",G355+G356)</f>
        <v>-29197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4.8294495103005583E-2</v>
      </c>
      <c r="G364" s="24">
        <f t="shared" si="37"/>
        <v>-0.99948124892693335</v>
      </c>
      <c r="H364" s="24">
        <f t="shared" si="37"/>
        <v>-4.0358171415890071E-2</v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-1.7302631578947361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-0.12264689309995591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0.17960695876288651</v>
      </c>
      <c r="G369" s="27">
        <f t="shared" si="41"/>
        <v>7.2272880783519192E-2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8.489046391752568E-2</v>
      </c>
      <c r="G370" s="27">
        <f t="shared" si="42"/>
        <v>-3.2421479229989753E-2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1.7880154639175156E-2</v>
      </c>
      <c r="G371" s="28">
        <f t="shared" si="43"/>
        <v>-2.5667004390408529E-2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1.5199836772923936E-5</v>
      </c>
      <c r="G372" s="27">
        <f t="shared" si="44"/>
        <v>-1.8261395050441016E-5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5.1645202114196084E-5</v>
      </c>
      <c r="G373" s="27">
        <f t="shared" si="45"/>
        <v>-6.8686284433518594E-5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0.70568734072693562</v>
      </c>
      <c r="G376" s="30">
        <f t="shared" si="47"/>
        <v>0.73413331058668341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2.3977471525348024</v>
      </c>
      <c r="G377" s="30">
        <f t="shared" si="48"/>
        <v>2.7612835297520064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1.5684523809523792</v>
      </c>
      <c r="G378" s="30">
        <f t="shared" si="49"/>
        <v>-0.73846153846153584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1.2671452480060814</v>
      </c>
      <c r="G382" s="32">
        <f t="shared" si="51"/>
        <v>1.7449850249584027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1.094806922468597</v>
      </c>
      <c r="G383" s="32">
        <f t="shared" si="52"/>
        <v>1.5158202995008319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0.21124196148871083</v>
      </c>
      <c r="G384" s="32">
        <f t="shared" si="53"/>
        <v>0.10550415973377704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0.26265778164675302</v>
      </c>
      <c r="G385" s="32">
        <f t="shared" si="54"/>
        <v>0.18777371048252911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34458</v>
      </c>
      <c r="G418" s="17">
        <f>G130-G417</f>
        <v>15852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53" priority="36">
      <formula>MOD(ROW(),2)=0</formula>
    </cfRule>
  </conditionalFormatting>
  <conditionalFormatting sqref="F101:G103">
    <cfRule type="expression" dxfId="52" priority="35">
      <formula>MOD(ROW(),2)=0</formula>
    </cfRule>
  </conditionalFormatting>
  <conditionalFormatting sqref="E243:G243">
    <cfRule type="expression" dxfId="51" priority="41">
      <formula>MOD(ROW(),2)=0</formula>
    </cfRule>
  </conditionalFormatting>
  <conditionalFormatting sqref="E323:E324">
    <cfRule type="expression" dxfId="50" priority="37">
      <formula>MOD(ROW(),2)=0</formula>
    </cfRule>
  </conditionalFormatting>
  <conditionalFormatting sqref="E329">
    <cfRule type="expression" dxfId="49" priority="34">
      <formula>MOD(ROW(),2)=0</formula>
    </cfRule>
  </conditionalFormatting>
  <conditionalFormatting sqref="E24:G29">
    <cfRule type="expression" dxfId="48" priority="54">
      <formula>MOD(ROW(),2)=0</formula>
    </cfRule>
  </conditionalFormatting>
  <conditionalFormatting sqref="E99:G99 E328:G328 F329:G332 E31:G42">
    <cfRule type="expression" dxfId="47" priority="55">
      <formula>MOD(ROW(),2)=0</formula>
    </cfRule>
  </conditionalFormatting>
  <conditionalFormatting sqref="E45:G58">
    <cfRule type="expression" dxfId="46" priority="53">
      <formula>MOD(ROW(),2)=0</formula>
    </cfRule>
  </conditionalFormatting>
  <conditionalFormatting sqref="E60:G66">
    <cfRule type="expression" dxfId="45" priority="52">
      <formula>MOD(ROW(),2)=0</formula>
    </cfRule>
  </conditionalFormatting>
  <conditionalFormatting sqref="E68:G70">
    <cfRule type="expression" dxfId="44" priority="51">
      <formula>MOD(ROW(),2)=0</formula>
    </cfRule>
  </conditionalFormatting>
  <conditionalFormatting sqref="E72:G82">
    <cfRule type="expression" dxfId="43" priority="50">
      <formula>MOD(ROW(),2)=0</formula>
    </cfRule>
  </conditionalFormatting>
  <conditionalFormatting sqref="E84:G86">
    <cfRule type="expression" dxfId="42" priority="49">
      <formula>MOD(ROW(),2)=0</formula>
    </cfRule>
  </conditionalFormatting>
  <conditionalFormatting sqref="E107:G127">
    <cfRule type="expression" dxfId="41" priority="48">
      <formula>MOD(ROW(),2)=0</formula>
    </cfRule>
  </conditionalFormatting>
  <conditionalFormatting sqref="E141:G144">
    <cfRule type="expression" dxfId="40" priority="47">
      <formula>MOD(ROW(),2)=0</formula>
    </cfRule>
  </conditionalFormatting>
  <conditionalFormatting sqref="E146:G154 F155:G155">
    <cfRule type="expression" dxfId="39" priority="46">
      <formula>MOD(ROW(),2)=0</formula>
    </cfRule>
  </conditionalFormatting>
  <conditionalFormatting sqref="E163:G188">
    <cfRule type="expression" dxfId="38" priority="45">
      <formula>MOD(ROW(),2)=0</formula>
    </cfRule>
  </conditionalFormatting>
  <conditionalFormatting sqref="E191:G209">
    <cfRule type="expression" dxfId="37" priority="44">
      <formula>MOD(ROW(),2)=0</formula>
    </cfRule>
  </conditionalFormatting>
  <conditionalFormatting sqref="E212:G226">
    <cfRule type="expression" dxfId="36" priority="43">
      <formula>MOD(ROW(),2)=0</formula>
    </cfRule>
  </conditionalFormatting>
  <conditionalFormatting sqref="E229:G242">
    <cfRule type="expression" dxfId="35" priority="42">
      <formula>MOD(ROW(),2)=0</formula>
    </cfRule>
  </conditionalFormatting>
  <conditionalFormatting sqref="E245:G262">
    <cfRule type="expression" dxfId="34" priority="40">
      <formula>MOD(ROW(),2)=0</formula>
    </cfRule>
  </conditionalFormatting>
  <conditionalFormatting sqref="E271:G295 E321:G322 E354:F354 E356:F356 E358:G360 F323:G324 E299:G317">
    <cfRule type="expression" dxfId="33" priority="39">
      <formula>MOD(ROW(),2)=0</formula>
    </cfRule>
  </conditionalFormatting>
  <conditionalFormatting sqref="G354 G356">
    <cfRule type="expression" dxfId="32" priority="38">
      <formula>MOD(ROW(),2)=0</formula>
    </cfRule>
  </conditionalFormatting>
  <conditionalFormatting sqref="E105:G106">
    <cfRule type="expression" dxfId="31" priority="33">
      <formula>MOD(ROW(),2)=0</formula>
    </cfRule>
  </conditionalFormatting>
  <conditionalFormatting sqref="E155">
    <cfRule type="expression" dxfId="30" priority="32">
      <formula>MOD(ROW(),2)=0</formula>
    </cfRule>
  </conditionalFormatting>
  <conditionalFormatting sqref="H24:O29">
    <cfRule type="expression" dxfId="29" priority="31">
      <formula>MOD(ROW(),2)=0</formula>
    </cfRule>
  </conditionalFormatting>
  <conditionalFormatting sqref="H89:O97">
    <cfRule type="expression" dxfId="28" priority="12">
      <formula>MOD(ROW(),2)=0</formula>
    </cfRule>
  </conditionalFormatting>
  <conditionalFormatting sqref="H101:O103">
    <cfRule type="expression" dxfId="27" priority="11">
      <formula>MOD(ROW(),2)=0</formula>
    </cfRule>
  </conditionalFormatting>
  <conditionalFormatting sqref="H243:O243">
    <cfRule type="expression" dxfId="26" priority="16">
      <formula>MOD(ROW(),2)=0</formula>
    </cfRule>
  </conditionalFormatting>
  <conditionalFormatting sqref="H31:O42 H99:O99 H328:O332">
    <cfRule type="expression" dxfId="25" priority="30">
      <formula>MOD(ROW(),2)=0</formula>
    </cfRule>
  </conditionalFormatting>
  <conditionalFormatting sqref="H45:O58">
    <cfRule type="expression" dxfId="24" priority="29">
      <formula>MOD(ROW(),2)=0</formula>
    </cfRule>
  </conditionalFormatting>
  <conditionalFormatting sqref="H60:O66">
    <cfRule type="expression" dxfId="23" priority="28">
      <formula>MOD(ROW(),2)=0</formula>
    </cfRule>
  </conditionalFormatting>
  <conditionalFormatting sqref="H68:O70">
    <cfRule type="expression" dxfId="22" priority="27">
      <formula>MOD(ROW(),2)=0</formula>
    </cfRule>
  </conditionalFormatting>
  <conditionalFormatting sqref="H72:O82">
    <cfRule type="expression" dxfId="21" priority="26">
      <formula>MOD(ROW(),2)=0</formula>
    </cfRule>
  </conditionalFormatting>
  <conditionalFormatting sqref="H84:O86">
    <cfRule type="expression" dxfId="20" priority="25">
      <formula>MOD(ROW(),2)=0</formula>
    </cfRule>
  </conditionalFormatting>
  <conditionalFormatting sqref="H107:O127">
    <cfRule type="expression" dxfId="19" priority="24">
      <formula>MOD(ROW(),2)=0</formula>
    </cfRule>
  </conditionalFormatting>
  <conditionalFormatting sqref="H130:O139">
    <cfRule type="expression" dxfId="18" priority="23">
      <formula>MOD(ROW(),2)=0</formula>
    </cfRule>
  </conditionalFormatting>
  <conditionalFormatting sqref="H141:O144">
    <cfRule type="expression" dxfId="17" priority="22">
      <formula>MOD(ROW(),2)=0</formula>
    </cfRule>
  </conditionalFormatting>
  <conditionalFormatting sqref="H163:O188">
    <cfRule type="expression" dxfId="16" priority="20">
      <formula>MOD(ROW(),2)=0</formula>
    </cfRule>
  </conditionalFormatting>
  <conditionalFormatting sqref="H191:O209">
    <cfRule type="expression" dxfId="15" priority="19">
      <formula>MOD(ROW(),2)=0</formula>
    </cfRule>
  </conditionalFormatting>
  <conditionalFormatting sqref="H212:O226">
    <cfRule type="expression" dxfId="14" priority="18">
      <formula>MOD(ROW(),2)=0</formula>
    </cfRule>
  </conditionalFormatting>
  <conditionalFormatting sqref="H229:O242">
    <cfRule type="expression" dxfId="13" priority="17">
      <formula>MOD(ROW(),2)=0</formula>
    </cfRule>
  </conditionalFormatting>
  <conditionalFormatting sqref="H245:O262">
    <cfRule type="expression" dxfId="12" priority="15">
      <formula>MOD(ROW(),2)=0</formula>
    </cfRule>
  </conditionalFormatting>
  <conditionalFormatting sqref="H271:O295 H321:O324 H358:O360 H299:O317">
    <cfRule type="expression" dxfId="11" priority="14">
      <formula>MOD(ROW(),2)=0</formula>
    </cfRule>
  </conditionalFormatting>
  <conditionalFormatting sqref="H354:O354 H356:O356">
    <cfRule type="expression" dxfId="10" priority="13">
      <formula>MOD(ROW(),2)=0</formula>
    </cfRule>
  </conditionalFormatting>
  <conditionalFormatting sqref="H105:O106">
    <cfRule type="expression" dxfId="9" priority="10">
      <formula>MOD(ROW(),2)=0</formula>
    </cfRule>
  </conditionalFormatting>
  <conditionalFormatting sqref="G31">
    <cfRule type="expression" dxfId="8" priority="9">
      <formula>MOD(ROW(),2)=0</formula>
    </cfRule>
  </conditionalFormatting>
  <conditionalFormatting sqref="G34">
    <cfRule type="expression" dxfId="7" priority="8">
      <formula>MOD(ROW(),2)=0</formula>
    </cfRule>
  </conditionalFormatting>
  <conditionalFormatting sqref="G24">
    <cfRule type="expression" dxfId="6" priority="7">
      <formula>MOD(ROW(),2)=0</formula>
    </cfRule>
  </conditionalFormatting>
  <conditionalFormatting sqref="G45">
    <cfRule type="expression" dxfId="5" priority="6">
      <formula>MOD(ROW(),2)=0</formula>
    </cfRule>
  </conditionalFormatting>
  <conditionalFormatting sqref="G46">
    <cfRule type="expression" dxfId="4" priority="5">
      <formula>MOD(ROW(),2)=0</formula>
    </cfRule>
  </conditionalFormatting>
  <conditionalFormatting sqref="G49">
    <cfRule type="expression" dxfId="3" priority="4">
      <formula>MOD(ROW(),2)=0</formula>
    </cfRule>
  </conditionalFormatting>
  <conditionalFormatting sqref="G54">
    <cfRule type="expression" dxfId="2" priority="3">
      <formula>MOD(ROW(),2)=0</formula>
    </cfRule>
  </conditionalFormatting>
  <conditionalFormatting sqref="G56">
    <cfRule type="expression" dxfId="1" priority="2">
      <formula>MOD(ROW(),2)=0</formula>
    </cfRule>
  </conditionalFormatting>
  <conditionalFormatting sqref="G60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1" customWidth="1"/>
    <col min="3" max="3" width="12.7109375" style="41" customWidth="1"/>
    <col min="4" max="4" width="15.28515625" style="41" bestFit="1" customWidth="1"/>
    <col min="5" max="5" width="14.7109375" style="41" customWidth="1"/>
    <col min="6" max="16384" width="9.140625" style="41"/>
  </cols>
  <sheetData>
    <row r="1" spans="1:5" ht="38.25">
      <c r="A1" s="40" t="s">
        <v>494</v>
      </c>
      <c r="B1" s="40" t="s">
        <v>495</v>
      </c>
      <c r="C1" s="40" t="s">
        <v>496</v>
      </c>
      <c r="D1" s="40" t="s">
        <v>497</v>
      </c>
      <c r="E1" s="40"/>
    </row>
    <row r="2" spans="1:5">
      <c r="A2" s="42" t="s">
        <v>515</v>
      </c>
      <c r="B2" s="42" t="s">
        <v>498</v>
      </c>
      <c r="C2" s="40">
        <v>1</v>
      </c>
      <c r="D2" s="40" t="s">
        <v>499</v>
      </c>
      <c r="E2" s="40"/>
    </row>
    <row r="3" spans="1:5">
      <c r="A3" t="s">
        <v>516</v>
      </c>
      <c r="B3" s="43" t="s">
        <v>517</v>
      </c>
      <c r="C3" s="40">
        <v>0</v>
      </c>
      <c r="D3" s="40" t="s">
        <v>499</v>
      </c>
    </row>
    <row r="4" spans="1:5">
      <c r="A4" t="s">
        <v>521</v>
      </c>
      <c r="B4" s="42" t="s">
        <v>520</v>
      </c>
      <c r="C4" s="40">
        <v>0</v>
      </c>
      <c r="D4" s="40" t="s">
        <v>499</v>
      </c>
    </row>
    <row r="5" spans="1:5">
      <c r="A5" t="s">
        <v>522</v>
      </c>
      <c r="B5" s="44" t="s">
        <v>500</v>
      </c>
      <c r="C5" s="40">
        <v>0</v>
      </c>
      <c r="D5" s="40" t="s">
        <v>499</v>
      </c>
    </row>
    <row r="6" spans="1:5">
      <c r="A6" s="44" t="s">
        <v>523</v>
      </c>
      <c r="B6" s="44" t="s">
        <v>501</v>
      </c>
      <c r="C6" s="40">
        <v>0</v>
      </c>
      <c r="D6" s="40" t="s">
        <v>499</v>
      </c>
    </row>
    <row r="7" spans="1:5">
      <c r="A7" s="45" t="s">
        <v>524</v>
      </c>
      <c r="B7" s="42" t="s">
        <v>48</v>
      </c>
      <c r="C7" s="40">
        <v>1</v>
      </c>
      <c r="D7" s="40" t="s">
        <v>499</v>
      </c>
    </row>
    <row r="8" spans="1:5">
      <c r="A8" t="s">
        <v>525</v>
      </c>
      <c r="B8" s="43" t="s">
        <v>48</v>
      </c>
      <c r="C8" s="40">
        <v>1</v>
      </c>
      <c r="D8" s="40" t="s">
        <v>499</v>
      </c>
    </row>
    <row r="9" spans="1:5">
      <c r="A9" t="s">
        <v>527</v>
      </c>
      <c r="B9" s="43" t="s">
        <v>526</v>
      </c>
      <c r="C9" s="40">
        <v>1</v>
      </c>
      <c r="D9" s="40" t="s">
        <v>499</v>
      </c>
    </row>
    <row r="10" spans="1:5">
      <c r="A10" s="45" t="s">
        <v>528</v>
      </c>
      <c r="B10" s="43" t="s">
        <v>502</v>
      </c>
      <c r="C10" s="40">
        <v>0</v>
      </c>
      <c r="D10" s="40" t="s">
        <v>499</v>
      </c>
    </row>
    <row r="11" spans="1:5">
      <c r="A11" s="45" t="s">
        <v>503</v>
      </c>
      <c r="B11" s="43" t="s">
        <v>504</v>
      </c>
      <c r="C11" s="40">
        <v>1</v>
      </c>
      <c r="D11" s="40" t="s">
        <v>499</v>
      </c>
    </row>
    <row r="12" spans="1:5">
      <c r="A12" s="45" t="s">
        <v>529</v>
      </c>
      <c r="B12" s="43" t="s">
        <v>504</v>
      </c>
      <c r="C12" s="40">
        <v>1</v>
      </c>
      <c r="D12" s="40" t="s">
        <v>499</v>
      </c>
    </row>
    <row r="13" spans="1:5">
      <c r="A13" s="45" t="s">
        <v>530</v>
      </c>
      <c r="B13" s="45" t="s">
        <v>505</v>
      </c>
      <c r="C13" s="40">
        <v>1</v>
      </c>
      <c r="D13" s="40" t="s">
        <v>499</v>
      </c>
    </row>
    <row r="14" spans="1:5">
      <c r="A14" s="46" t="s">
        <v>531</v>
      </c>
      <c r="B14" s="46" t="s">
        <v>505</v>
      </c>
      <c r="C14" s="40">
        <v>1</v>
      </c>
      <c r="D14" s="40" t="s">
        <v>499</v>
      </c>
    </row>
    <row r="15" spans="1:5">
      <c r="A15" s="47" t="s">
        <v>532</v>
      </c>
      <c r="B15" s="47" t="s">
        <v>507</v>
      </c>
      <c r="C15" s="40">
        <v>1</v>
      </c>
      <c r="D15" s="40" t="s">
        <v>499</v>
      </c>
    </row>
    <row r="16" spans="1:5">
      <c r="A16" s="47" t="s">
        <v>508</v>
      </c>
      <c r="B16" s="47" t="s">
        <v>509</v>
      </c>
      <c r="C16" s="40">
        <v>1</v>
      </c>
      <c r="D16" s="40" t="s">
        <v>499</v>
      </c>
    </row>
    <row r="17" spans="1:4">
      <c r="A17" s="47" t="s">
        <v>533</v>
      </c>
      <c r="B17" s="47" t="s">
        <v>139</v>
      </c>
      <c r="C17" s="40">
        <v>1</v>
      </c>
      <c r="D17" s="40" t="s">
        <v>499</v>
      </c>
    </row>
    <row r="18" spans="1:4">
      <c r="A18" s="47" t="s">
        <v>534</v>
      </c>
      <c r="B18" s="47" t="s">
        <v>509</v>
      </c>
      <c r="C18" s="40">
        <v>1</v>
      </c>
      <c r="D18" s="40" t="s">
        <v>499</v>
      </c>
    </row>
    <row r="19" spans="1:4" ht="25.5">
      <c r="A19" s="47" t="s">
        <v>535</v>
      </c>
      <c r="B19" s="44" t="s">
        <v>113</v>
      </c>
      <c r="C19" s="40">
        <v>1</v>
      </c>
      <c r="D19" s="40" t="s">
        <v>499</v>
      </c>
    </row>
    <row r="20" spans="1:4">
      <c r="A20" s="44" t="s">
        <v>536</v>
      </c>
      <c r="B20" s="44" t="s">
        <v>111</v>
      </c>
      <c r="C20" s="40">
        <v>1</v>
      </c>
      <c r="D20" s="40" t="s">
        <v>499</v>
      </c>
    </row>
    <row r="21" spans="1:4">
      <c r="A21" s="47" t="s">
        <v>506</v>
      </c>
      <c r="B21" s="47" t="s">
        <v>510</v>
      </c>
      <c r="C21" s="40">
        <v>1</v>
      </c>
      <c r="D21" s="40" t="s">
        <v>499</v>
      </c>
    </row>
    <row r="22" spans="1:4">
      <c r="A22" s="47" t="s">
        <v>537</v>
      </c>
      <c r="B22" s="47" t="s">
        <v>147</v>
      </c>
      <c r="C22" s="40">
        <v>1</v>
      </c>
      <c r="D22" s="40" t="s">
        <v>499</v>
      </c>
    </row>
    <row r="23" spans="1:4">
      <c r="A23" s="48" t="s">
        <v>538</v>
      </c>
      <c r="B23" s="48" t="s">
        <v>164</v>
      </c>
      <c r="C23" s="40">
        <v>1</v>
      </c>
      <c r="D23" s="40" t="s">
        <v>499</v>
      </c>
    </row>
    <row r="24" spans="1:4">
      <c r="A24" s="47" t="s">
        <v>539</v>
      </c>
      <c r="B24" s="43" t="s">
        <v>164</v>
      </c>
      <c r="C24" s="40">
        <v>1</v>
      </c>
      <c r="D24" s="40" t="s">
        <v>499</v>
      </c>
    </row>
    <row r="25" spans="1:4">
      <c r="A25" s="47" t="s">
        <v>540</v>
      </c>
      <c r="B25" s="48" t="s">
        <v>168</v>
      </c>
      <c r="C25" s="40">
        <v>1</v>
      </c>
      <c r="D25" s="40" t="s">
        <v>499</v>
      </c>
    </row>
    <row r="26" spans="1:4">
      <c r="A26" s="48" t="s">
        <v>537</v>
      </c>
      <c r="B26" s="48" t="s">
        <v>168</v>
      </c>
      <c r="C26" s="40">
        <v>1</v>
      </c>
      <c r="D26" s="40" t="s">
        <v>499</v>
      </c>
    </row>
    <row r="27" spans="1:4">
      <c r="A27" s="47" t="s">
        <v>541</v>
      </c>
      <c r="B27" s="48" t="s">
        <v>511</v>
      </c>
      <c r="C27" s="40">
        <v>1</v>
      </c>
      <c r="D27" s="40" t="s">
        <v>499</v>
      </c>
    </row>
    <row r="28" spans="1:4">
      <c r="A28" s="47" t="s">
        <v>542</v>
      </c>
      <c r="B28" s="47" t="s">
        <v>180</v>
      </c>
      <c r="C28" s="40">
        <v>1</v>
      </c>
      <c r="D28" s="40" t="s">
        <v>499</v>
      </c>
    </row>
    <row r="29" spans="1:4">
      <c r="A29" s="47" t="s">
        <v>506</v>
      </c>
      <c r="B29" s="48" t="s">
        <v>180</v>
      </c>
      <c r="C29" s="40">
        <v>1</v>
      </c>
      <c r="D29" s="40" t="s">
        <v>499</v>
      </c>
    </row>
    <row r="30" spans="1:4">
      <c r="A30" t="s">
        <v>543</v>
      </c>
      <c r="B30" s="48" t="s">
        <v>512</v>
      </c>
      <c r="C30" s="40">
        <v>1</v>
      </c>
      <c r="D30" s="40" t="s">
        <v>499</v>
      </c>
    </row>
    <row r="31" spans="1:4">
      <c r="A31" s="47" t="s">
        <v>513</v>
      </c>
      <c r="B31" s="48" t="s">
        <v>512</v>
      </c>
      <c r="C31" s="40">
        <v>1</v>
      </c>
      <c r="D31" s="40" t="s">
        <v>499</v>
      </c>
    </row>
    <row r="32" spans="1:4">
      <c r="A32" s="45"/>
      <c r="B32" s="48"/>
      <c r="C32" s="40">
        <v>1</v>
      </c>
      <c r="D32" s="40" t="s">
        <v>499</v>
      </c>
    </row>
    <row r="33" spans="1:4">
      <c r="A33" s="45"/>
      <c r="B33" s="48"/>
      <c r="C33" s="40"/>
      <c r="D33" s="40"/>
    </row>
    <row r="34" spans="1:4">
      <c r="A34" s="45"/>
      <c r="B34" s="48"/>
      <c r="C34" s="40"/>
      <c r="D34" s="40"/>
    </row>
    <row r="35" spans="1:4">
      <c r="A35" s="45"/>
      <c r="B35" s="48"/>
      <c r="C35" s="40"/>
      <c r="D35" s="40"/>
    </row>
    <row r="36" spans="1:4">
      <c r="A36" s="43"/>
      <c r="B36" s="48"/>
      <c r="C36" s="40"/>
      <c r="D36" s="40"/>
    </row>
    <row r="37" spans="1:4">
      <c r="A37"/>
      <c r="B37" s="48"/>
      <c r="C37" s="40"/>
      <c r="D37" s="40"/>
    </row>
    <row r="38" spans="1:4">
      <c r="A38" s="43"/>
      <c r="B38" s="43"/>
      <c r="C38" s="40"/>
      <c r="D38" s="40"/>
    </row>
    <row r="39" spans="1:4">
      <c r="A39" s="45"/>
      <c r="B39" s="48"/>
      <c r="C39" s="40"/>
      <c r="D39" s="40"/>
    </row>
    <row r="40" spans="1:4">
      <c r="A40" s="43"/>
      <c r="B40" s="48"/>
      <c r="C40" s="40"/>
      <c r="D40" s="40"/>
    </row>
    <row r="41" spans="1:4">
      <c r="A41" s="43"/>
      <c r="B41" s="48"/>
      <c r="C41" s="40"/>
      <c r="D41" s="40"/>
    </row>
    <row r="42" spans="1:4">
      <c r="A42" s="48"/>
      <c r="B42" s="48"/>
      <c r="C42" s="49"/>
      <c r="D42" s="40"/>
    </row>
    <row r="43" spans="1:4">
      <c r="A43" s="43"/>
      <c r="B43" s="48"/>
      <c r="C43" s="49"/>
      <c r="D43" s="40"/>
    </row>
    <row r="44" spans="1:4">
      <c r="A44" s="43"/>
      <c r="B44" s="48"/>
      <c r="C44" s="49"/>
      <c r="D44" s="40"/>
    </row>
    <row r="45" spans="1:4">
      <c r="A45" s="43"/>
      <c r="B45" s="48"/>
      <c r="C45" s="49"/>
      <c r="D45" s="40"/>
    </row>
    <row r="46" spans="1:4">
      <c r="A46" s="48"/>
      <c r="B46" s="48"/>
      <c r="C46" s="49"/>
      <c r="D46" s="40"/>
    </row>
    <row r="47" spans="1:4">
      <c r="A47" s="48"/>
      <c r="B47" s="48"/>
      <c r="C47" s="49"/>
      <c r="D47" s="40"/>
    </row>
    <row r="48" spans="1:4">
      <c r="A48" s="48"/>
      <c r="B48" s="48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4"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E3">
        <v>2018</v>
      </c>
      <c r="F3">
        <v>2017</v>
      </c>
    </row>
    <row r="4" spans="1:6">
      <c r="A4" t="s">
        <v>376</v>
      </c>
    </row>
    <row r="5" spans="1:6">
      <c r="A5" t="s">
        <v>377</v>
      </c>
      <c r="B5" t="s">
        <v>80</v>
      </c>
      <c r="C5" t="s">
        <v>80</v>
      </c>
      <c r="D5" t="s">
        <v>116</v>
      </c>
    </row>
    <row r="6" spans="1:6">
      <c r="A6" t="s">
        <v>378</v>
      </c>
      <c r="B6" t="s">
        <v>117</v>
      </c>
      <c r="C6" t="s">
        <v>117</v>
      </c>
      <c r="D6" t="s">
        <v>116</v>
      </c>
      <c r="E6">
        <v>34458</v>
      </c>
      <c r="F6">
        <v>15852</v>
      </c>
    </row>
    <row r="7" spans="1:6">
      <c r="A7" t="s">
        <v>379</v>
      </c>
      <c r="B7" t="s">
        <v>352</v>
      </c>
      <c r="C7" t="s">
        <v>137</v>
      </c>
      <c r="D7" t="s">
        <v>116</v>
      </c>
      <c r="E7">
        <v>64779</v>
      </c>
      <c r="F7">
        <v>51940</v>
      </c>
    </row>
    <row r="8" spans="1:6">
      <c r="A8" t="s">
        <v>380</v>
      </c>
      <c r="D8" t="s">
        <v>116</v>
      </c>
      <c r="E8">
        <v>17953</v>
      </c>
      <c r="F8">
        <v>77907</v>
      </c>
    </row>
    <row r="9" spans="1:6">
      <c r="A9" t="s">
        <v>381</v>
      </c>
      <c r="B9" t="s">
        <v>126</v>
      </c>
      <c r="C9" t="s">
        <v>126</v>
      </c>
      <c r="D9" t="s">
        <v>116</v>
      </c>
      <c r="E9">
        <v>28112</v>
      </c>
      <c r="F9">
        <v>34432</v>
      </c>
    </row>
    <row r="10" spans="1:6">
      <c r="A10" t="s">
        <v>348</v>
      </c>
      <c r="B10" t="s">
        <v>134</v>
      </c>
      <c r="C10" t="s">
        <v>134</v>
      </c>
      <c r="D10" t="s">
        <v>116</v>
      </c>
      <c r="E10">
        <v>4710</v>
      </c>
      <c r="F10">
        <v>5031</v>
      </c>
    </row>
    <row r="11" spans="1:6">
      <c r="A11" t="s">
        <v>382</v>
      </c>
      <c r="B11" t="s">
        <v>112</v>
      </c>
      <c r="C11" t="s">
        <v>112</v>
      </c>
      <c r="D11" t="s">
        <v>116</v>
      </c>
      <c r="E11">
        <v>31907</v>
      </c>
      <c r="F11">
        <v>38605</v>
      </c>
    </row>
    <row r="12" spans="1:6">
      <c r="A12" t="s">
        <v>383</v>
      </c>
      <c r="B12" t="s">
        <v>139</v>
      </c>
      <c r="C12" t="s">
        <v>139</v>
      </c>
      <c r="D12" t="s">
        <v>116</v>
      </c>
      <c r="E12">
        <v>24779</v>
      </c>
      <c r="F12">
        <v>38417</v>
      </c>
    </row>
    <row r="13" spans="1:6">
      <c r="A13" t="s">
        <v>384</v>
      </c>
      <c r="B13" t="s">
        <v>115</v>
      </c>
      <c r="C13" t="s">
        <v>115</v>
      </c>
      <c r="D13" t="s">
        <v>116</v>
      </c>
      <c r="E13">
        <v>206698</v>
      </c>
      <c r="F13">
        <v>262184</v>
      </c>
    </row>
    <row r="14" spans="1:6">
      <c r="A14" t="s">
        <v>385</v>
      </c>
      <c r="B14" t="s">
        <v>386</v>
      </c>
      <c r="C14" t="s">
        <v>84</v>
      </c>
      <c r="D14" t="s">
        <v>80</v>
      </c>
      <c r="E14">
        <v>369863</v>
      </c>
      <c r="F14">
        <v>396925</v>
      </c>
    </row>
    <row r="15" spans="1:6">
      <c r="A15" t="s">
        <v>387</v>
      </c>
      <c r="B15" t="s">
        <v>388</v>
      </c>
      <c r="C15" t="s">
        <v>91</v>
      </c>
      <c r="D15" t="s">
        <v>80</v>
      </c>
      <c r="E15">
        <v>76576</v>
      </c>
      <c r="F15">
        <v>76576</v>
      </c>
    </row>
    <row r="16" spans="1:6">
      <c r="A16" t="s">
        <v>389</v>
      </c>
      <c r="B16" t="s">
        <v>103</v>
      </c>
      <c r="C16" t="s">
        <v>103</v>
      </c>
      <c r="D16" t="s">
        <v>80</v>
      </c>
      <c r="E16">
        <v>61264</v>
      </c>
      <c r="F16">
        <v>54023</v>
      </c>
    </row>
    <row r="17" spans="1:6">
      <c r="A17" t="s">
        <v>390</v>
      </c>
      <c r="D17" t="s">
        <v>80</v>
      </c>
      <c r="E17">
        <v>5110</v>
      </c>
      <c r="F17">
        <v>29561</v>
      </c>
    </row>
    <row r="18" spans="1:6">
      <c r="A18" t="s">
        <v>391</v>
      </c>
      <c r="B18" t="s">
        <v>139</v>
      </c>
      <c r="C18" t="s">
        <v>139</v>
      </c>
      <c r="D18" t="s">
        <v>116</v>
      </c>
      <c r="E18">
        <v>10760</v>
      </c>
      <c r="F18">
        <v>13088</v>
      </c>
    </row>
    <row r="19" spans="1:6">
      <c r="A19" t="s">
        <v>392</v>
      </c>
      <c r="D19" t="s">
        <v>80</v>
      </c>
      <c r="E19">
        <v>730271</v>
      </c>
      <c r="F19">
        <v>832357</v>
      </c>
    </row>
    <row r="20" spans="1:6">
      <c r="A20" t="s">
        <v>393</v>
      </c>
      <c r="D20" t="s">
        <v>80</v>
      </c>
    </row>
    <row r="21" spans="1:6">
      <c r="A21" t="s">
        <v>394</v>
      </c>
      <c r="B21" t="s">
        <v>141</v>
      </c>
      <c r="C21" t="s">
        <v>141</v>
      </c>
      <c r="D21" t="s">
        <v>141</v>
      </c>
    </row>
    <row r="22" spans="1:6">
      <c r="A22" t="s">
        <v>395</v>
      </c>
      <c r="B22" t="s">
        <v>395</v>
      </c>
      <c r="C22" t="s">
        <v>163</v>
      </c>
      <c r="D22" t="s">
        <v>141</v>
      </c>
      <c r="E22">
        <v>71537</v>
      </c>
      <c r="F22">
        <v>65153</v>
      </c>
    </row>
    <row r="23" spans="1:6">
      <c r="A23" t="s">
        <v>364</v>
      </c>
      <c r="B23" t="s">
        <v>396</v>
      </c>
      <c r="C23" t="s">
        <v>161</v>
      </c>
      <c r="D23" t="s">
        <v>141</v>
      </c>
      <c r="E23">
        <v>48351</v>
      </c>
      <c r="F23">
        <v>51926</v>
      </c>
    </row>
    <row r="24" spans="1:6">
      <c r="A24" t="s">
        <v>397</v>
      </c>
      <c r="D24" t="s">
        <v>141</v>
      </c>
      <c r="E24">
        <v>17793</v>
      </c>
      <c r="F24">
        <v>2586</v>
      </c>
    </row>
    <row r="25" spans="1:6">
      <c r="A25" t="s">
        <v>398</v>
      </c>
      <c r="B25" t="s">
        <v>399</v>
      </c>
      <c r="C25" t="s">
        <v>147</v>
      </c>
      <c r="D25" t="s">
        <v>141</v>
      </c>
      <c r="E25">
        <v>11500</v>
      </c>
    </row>
    <row r="26" spans="1:6">
      <c r="A26" t="s">
        <v>400</v>
      </c>
      <c r="B26" t="s">
        <v>146</v>
      </c>
      <c r="C26" t="s">
        <v>146</v>
      </c>
      <c r="D26" t="s">
        <v>141</v>
      </c>
      <c r="F26">
        <v>1212</v>
      </c>
    </row>
    <row r="27" spans="1:6">
      <c r="A27" t="s">
        <v>401</v>
      </c>
      <c r="D27" t="s">
        <v>141</v>
      </c>
      <c r="E27">
        <v>13940</v>
      </c>
      <c r="F27">
        <v>29373</v>
      </c>
    </row>
    <row r="28" spans="1:6">
      <c r="A28" t="s">
        <v>402</v>
      </c>
      <c r="B28" t="s">
        <v>13</v>
      </c>
      <c r="C28" t="s">
        <v>13</v>
      </c>
      <c r="D28" t="s">
        <v>141</v>
      </c>
      <c r="E28">
        <v>163121</v>
      </c>
      <c r="F28">
        <v>150250</v>
      </c>
    </row>
    <row r="29" spans="1:6">
      <c r="A29" t="s">
        <v>403</v>
      </c>
      <c r="B29" t="s">
        <v>169</v>
      </c>
      <c r="C29" t="s">
        <v>168</v>
      </c>
      <c r="D29" t="s">
        <v>165</v>
      </c>
      <c r="E29">
        <v>321950</v>
      </c>
      <c r="F29">
        <v>333141</v>
      </c>
    </row>
    <row r="30" spans="1:6">
      <c r="A30" t="s">
        <v>404</v>
      </c>
      <c r="B30" t="s">
        <v>399</v>
      </c>
      <c r="C30" t="s">
        <v>147</v>
      </c>
      <c r="D30" t="s">
        <v>141</v>
      </c>
      <c r="F30">
        <v>95000</v>
      </c>
    </row>
    <row r="31" spans="1:6">
      <c r="A31" t="s">
        <v>405</v>
      </c>
      <c r="B31" t="s">
        <v>101</v>
      </c>
      <c r="C31" t="s">
        <v>101</v>
      </c>
      <c r="D31" t="s">
        <v>80</v>
      </c>
      <c r="E31">
        <v>22846</v>
      </c>
      <c r="F31">
        <v>25561</v>
      </c>
    </row>
    <row r="32" spans="1:6">
      <c r="A32" t="s">
        <v>406</v>
      </c>
      <c r="B32" t="s">
        <v>165</v>
      </c>
      <c r="C32" t="s">
        <v>165</v>
      </c>
      <c r="D32" t="s">
        <v>141</v>
      </c>
      <c r="E32">
        <v>146</v>
      </c>
      <c r="F32">
        <v>773</v>
      </c>
    </row>
    <row r="33" spans="1:6">
      <c r="A33" t="s">
        <v>391</v>
      </c>
      <c r="B33" t="s">
        <v>139</v>
      </c>
      <c r="C33" t="s">
        <v>139</v>
      </c>
      <c r="D33" t="s">
        <v>116</v>
      </c>
      <c r="E33">
        <v>7280</v>
      </c>
      <c r="F33">
        <v>6336</v>
      </c>
    </row>
    <row r="34" spans="1:6">
      <c r="A34" t="s">
        <v>407</v>
      </c>
      <c r="B34" t="s">
        <v>164</v>
      </c>
      <c r="C34" t="s">
        <v>164</v>
      </c>
      <c r="D34" t="s">
        <v>141</v>
      </c>
      <c r="E34">
        <v>515343</v>
      </c>
      <c r="F34">
        <v>611061</v>
      </c>
    </row>
    <row r="35" spans="1:6">
      <c r="A35" t="s">
        <v>408</v>
      </c>
      <c r="B35" t="s">
        <v>180</v>
      </c>
      <c r="C35" t="s">
        <v>180</v>
      </c>
      <c r="D35" t="s">
        <v>165</v>
      </c>
    </row>
    <row r="36" spans="1:6">
      <c r="A36" t="s">
        <v>409</v>
      </c>
      <c r="B36" t="s">
        <v>181</v>
      </c>
      <c r="C36" t="s">
        <v>181</v>
      </c>
      <c r="D36" t="s">
        <v>181</v>
      </c>
    </row>
    <row r="37" spans="1:6">
      <c r="A37" t="s">
        <v>410</v>
      </c>
      <c r="B37" t="s">
        <v>182</v>
      </c>
      <c r="C37" t="s">
        <v>182</v>
      </c>
      <c r="D37" t="s">
        <v>181</v>
      </c>
    </row>
    <row r="38" spans="1:6">
      <c r="A38" t="s">
        <v>411</v>
      </c>
      <c r="D38" t="s">
        <v>181</v>
      </c>
      <c r="E38">
        <v>6</v>
      </c>
      <c r="F38">
        <v>6</v>
      </c>
    </row>
    <row r="39" spans="1:6">
      <c r="A39" t="s">
        <v>412</v>
      </c>
      <c r="B39" t="s">
        <v>413</v>
      </c>
      <c r="C39" t="s">
        <v>192</v>
      </c>
      <c r="D39" t="s">
        <v>181</v>
      </c>
      <c r="E39">
        <v>-1433</v>
      </c>
      <c r="F39">
        <v>-1433</v>
      </c>
    </row>
    <row r="40" spans="1:6">
      <c r="A40" t="s">
        <v>414</v>
      </c>
      <c r="B40" t="s">
        <v>182</v>
      </c>
      <c r="C40" t="s">
        <v>182</v>
      </c>
      <c r="D40" t="s">
        <v>181</v>
      </c>
      <c r="E40">
        <v>295135</v>
      </c>
      <c r="F40">
        <v>289821</v>
      </c>
    </row>
    <row r="41" spans="1:6">
      <c r="A41" t="s">
        <v>415</v>
      </c>
      <c r="B41" t="s">
        <v>187</v>
      </c>
      <c r="C41" t="s">
        <v>187</v>
      </c>
      <c r="D41" t="s">
        <v>181</v>
      </c>
      <c r="E41">
        <v>-74971</v>
      </c>
      <c r="F41">
        <v>-67101</v>
      </c>
    </row>
    <row r="42" spans="1:6">
      <c r="A42" t="s">
        <v>416</v>
      </c>
      <c r="B42" t="s">
        <v>185</v>
      </c>
      <c r="C42" t="s">
        <v>185</v>
      </c>
      <c r="D42" t="s">
        <v>181</v>
      </c>
      <c r="E42">
        <v>-3809</v>
      </c>
      <c r="F42">
        <v>3</v>
      </c>
    </row>
    <row r="43" spans="1:6">
      <c r="A43" t="s">
        <v>417</v>
      </c>
      <c r="B43" t="s">
        <v>195</v>
      </c>
      <c r="C43" t="s">
        <v>195</v>
      </c>
      <c r="D43" t="s">
        <v>181</v>
      </c>
      <c r="E43">
        <v>214928</v>
      </c>
      <c r="F43">
        <v>221296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2.75"/>
  <cols>
    <col min="1" max="4" width="25.7109375" customWidth="1"/>
  </cols>
  <sheetData>
    <row r="1" spans="1:8">
      <c r="F1">
        <v>31201820172016</v>
      </c>
    </row>
    <row r="2" spans="1:8">
      <c r="A2" t="s">
        <v>375</v>
      </c>
      <c r="E2" t="s">
        <v>375</v>
      </c>
    </row>
    <row r="3" spans="1:8">
      <c r="F3">
        <v>2018</v>
      </c>
      <c r="G3">
        <v>2017</v>
      </c>
      <c r="H3">
        <v>2016</v>
      </c>
    </row>
    <row r="4" spans="1:8">
      <c r="A4" t="s">
        <v>418</v>
      </c>
      <c r="B4" t="s">
        <v>419</v>
      </c>
      <c r="C4" t="s">
        <v>26</v>
      </c>
      <c r="D4" t="s">
        <v>419</v>
      </c>
      <c r="E4" t="s">
        <v>418</v>
      </c>
      <c r="F4">
        <v>620795</v>
      </c>
      <c r="G4">
        <v>592159</v>
      </c>
      <c r="H4">
        <v>637468</v>
      </c>
    </row>
    <row r="5" spans="1:8">
      <c r="A5" t="s">
        <v>420</v>
      </c>
      <c r="B5" t="s">
        <v>419</v>
      </c>
      <c r="C5" t="s">
        <v>26</v>
      </c>
      <c r="D5" t="s">
        <v>419</v>
      </c>
      <c r="E5" t="s">
        <v>420</v>
      </c>
      <c r="F5">
        <v>509335</v>
      </c>
      <c r="G5">
        <v>549429</v>
      </c>
      <c r="H5">
        <v>552130</v>
      </c>
    </row>
    <row r="6" spans="1:8">
      <c r="A6" t="s">
        <v>421</v>
      </c>
      <c r="B6" t="s">
        <v>422</v>
      </c>
      <c r="C6" t="s">
        <v>32</v>
      </c>
      <c r="D6" t="s">
        <v>419</v>
      </c>
      <c r="E6" t="s">
        <v>421</v>
      </c>
      <c r="F6">
        <v>111460</v>
      </c>
      <c r="G6">
        <v>42730</v>
      </c>
      <c r="H6">
        <v>85338</v>
      </c>
    </row>
    <row r="7" spans="1:8">
      <c r="A7" t="s">
        <v>423</v>
      </c>
      <c r="B7" t="s">
        <v>58</v>
      </c>
      <c r="C7" t="s">
        <v>58</v>
      </c>
      <c r="D7" t="s">
        <v>419</v>
      </c>
      <c r="E7" t="s">
        <v>423</v>
      </c>
    </row>
    <row r="8" spans="1:8">
      <c r="A8" t="s">
        <v>424</v>
      </c>
      <c r="B8" t="s">
        <v>36</v>
      </c>
      <c r="C8" t="s">
        <v>36</v>
      </c>
      <c r="D8" t="s">
        <v>419</v>
      </c>
      <c r="E8" t="s">
        <v>424</v>
      </c>
      <c r="F8">
        <v>55108</v>
      </c>
      <c r="G8">
        <v>57235</v>
      </c>
      <c r="H8">
        <v>55271</v>
      </c>
    </row>
    <row r="9" spans="1:8">
      <c r="A9" t="s">
        <v>425</v>
      </c>
      <c r="B9" t="s">
        <v>426</v>
      </c>
      <c r="C9" t="s">
        <v>47</v>
      </c>
      <c r="D9" t="s">
        <v>419</v>
      </c>
      <c r="E9" t="s">
        <v>425</v>
      </c>
      <c r="F9">
        <v>3731</v>
      </c>
      <c r="G9">
        <v>4789</v>
      </c>
      <c r="H9">
        <v>3089</v>
      </c>
    </row>
    <row r="10" spans="1:8">
      <c r="A10" t="s">
        <v>427</v>
      </c>
      <c r="B10" t="s">
        <v>428</v>
      </c>
      <c r="C10" t="s">
        <v>46</v>
      </c>
      <c r="D10" t="s">
        <v>419</v>
      </c>
      <c r="E10" t="s">
        <v>427</v>
      </c>
      <c r="F10">
        <v>52621</v>
      </c>
      <c r="G10">
        <v>-19294</v>
      </c>
      <c r="H10">
        <v>26978</v>
      </c>
    </row>
    <row r="11" spans="1:8">
      <c r="A11" t="s">
        <v>429</v>
      </c>
      <c r="B11" t="s">
        <v>430</v>
      </c>
      <c r="C11" t="s">
        <v>58</v>
      </c>
      <c r="D11" t="s">
        <v>419</v>
      </c>
      <c r="E11" t="s">
        <v>429</v>
      </c>
    </row>
    <row r="12" spans="1:8">
      <c r="A12" t="s">
        <v>431</v>
      </c>
      <c r="B12" t="s">
        <v>51</v>
      </c>
      <c r="C12" t="s">
        <v>51</v>
      </c>
      <c r="D12" t="s">
        <v>419</v>
      </c>
      <c r="E12" t="s">
        <v>431</v>
      </c>
      <c r="F12">
        <v>-33578</v>
      </c>
      <c r="G12">
        <v>-26032</v>
      </c>
      <c r="H12">
        <v>-23471</v>
      </c>
    </row>
    <row r="13" spans="1:8">
      <c r="A13" t="s">
        <v>432</v>
      </c>
      <c r="B13" t="s">
        <v>433</v>
      </c>
      <c r="C13" t="s">
        <v>67</v>
      </c>
      <c r="D13" t="s">
        <v>419</v>
      </c>
      <c r="E13" t="s">
        <v>432</v>
      </c>
      <c r="G13">
        <v>-1484</v>
      </c>
      <c r="H13">
        <v>-2365</v>
      </c>
    </row>
    <row r="14" spans="1:8">
      <c r="A14" t="s">
        <v>434</v>
      </c>
      <c r="B14" t="s">
        <v>435</v>
      </c>
      <c r="C14" t="s">
        <v>33</v>
      </c>
      <c r="D14" t="s">
        <v>419</v>
      </c>
      <c r="E14" t="s">
        <v>434</v>
      </c>
      <c r="G14">
        <v>-2330</v>
      </c>
    </row>
    <row r="15" spans="1:8">
      <c r="A15" t="s">
        <v>436</v>
      </c>
      <c r="B15" t="s">
        <v>56</v>
      </c>
      <c r="C15" t="s">
        <v>56</v>
      </c>
      <c r="D15" t="s">
        <v>419</v>
      </c>
      <c r="E15" t="s">
        <v>436</v>
      </c>
      <c r="F15">
        <v>-2590</v>
      </c>
      <c r="G15">
        <v>11</v>
      </c>
      <c r="H15">
        <v>-777</v>
      </c>
    </row>
    <row r="16" spans="1:8">
      <c r="A16" t="s">
        <v>437</v>
      </c>
      <c r="B16" t="s">
        <v>430</v>
      </c>
      <c r="C16" t="s">
        <v>58</v>
      </c>
      <c r="D16" t="s">
        <v>419</v>
      </c>
      <c r="E16" t="s">
        <v>437</v>
      </c>
      <c r="F16">
        <v>-36168</v>
      </c>
      <c r="G16">
        <v>-29835</v>
      </c>
      <c r="H16">
        <v>-26613</v>
      </c>
    </row>
    <row r="17" spans="1:8">
      <c r="A17" t="s">
        <v>438</v>
      </c>
      <c r="B17" t="s">
        <v>439</v>
      </c>
      <c r="C17" t="s">
        <v>61</v>
      </c>
      <c r="D17" t="s">
        <v>419</v>
      </c>
      <c r="E17" t="s">
        <v>438</v>
      </c>
    </row>
    <row r="18" spans="1:8">
      <c r="A18" t="s">
        <v>440</v>
      </c>
      <c r="B18" t="s">
        <v>62</v>
      </c>
      <c r="C18" t="s">
        <v>62</v>
      </c>
      <c r="D18" t="s">
        <v>419</v>
      </c>
      <c r="E18" t="s">
        <v>440</v>
      </c>
      <c r="F18">
        <v>16453</v>
      </c>
      <c r="G18">
        <v>-49129</v>
      </c>
      <c r="H18">
        <v>365</v>
      </c>
    </row>
    <row r="19" spans="1:8">
      <c r="A19" t="s">
        <v>441</v>
      </c>
      <c r="B19" t="s">
        <v>62</v>
      </c>
      <c r="C19" t="s">
        <v>62</v>
      </c>
      <c r="D19" t="s">
        <v>419</v>
      </c>
      <c r="E19" t="s">
        <v>441</v>
      </c>
      <c r="F19">
        <v>-5437</v>
      </c>
      <c r="G19">
        <v>33761</v>
      </c>
      <c r="H19">
        <v>177</v>
      </c>
    </row>
    <row r="20" spans="1:8">
      <c r="A20" t="s">
        <v>442</v>
      </c>
      <c r="B20" t="s">
        <v>435</v>
      </c>
      <c r="C20" t="s">
        <v>33</v>
      </c>
      <c r="D20" t="s">
        <v>419</v>
      </c>
      <c r="E20" t="s">
        <v>442</v>
      </c>
      <c r="F20">
        <v>11016</v>
      </c>
      <c r="G20">
        <v>-15368</v>
      </c>
      <c r="H20">
        <v>542</v>
      </c>
    </row>
    <row r="21" spans="1:8">
      <c r="A21" t="s">
        <v>443</v>
      </c>
      <c r="B21" t="s">
        <v>58</v>
      </c>
      <c r="C21" t="s">
        <v>58</v>
      </c>
      <c r="D21" t="s">
        <v>419</v>
      </c>
      <c r="E21" t="s">
        <v>443</v>
      </c>
      <c r="F21">
        <v>-17309</v>
      </c>
      <c r="G21">
        <v>-15892</v>
      </c>
      <c r="H21">
        <v>-8719</v>
      </c>
    </row>
    <row r="22" spans="1:8">
      <c r="A22" t="s">
        <v>444</v>
      </c>
      <c r="B22" t="s">
        <v>66</v>
      </c>
      <c r="C22" t="s">
        <v>66</v>
      </c>
      <c r="D22" t="s">
        <v>419</v>
      </c>
      <c r="E22" t="s">
        <v>444</v>
      </c>
      <c r="F22">
        <v>-6293</v>
      </c>
      <c r="G22">
        <v>-31260</v>
      </c>
      <c r="H22">
        <v>-8177</v>
      </c>
    </row>
    <row r="23" spans="1:8">
      <c r="A23" t="s">
        <v>445</v>
      </c>
      <c r="D23" t="s">
        <v>419</v>
      </c>
      <c r="E23" t="s">
        <v>445</v>
      </c>
      <c r="F23">
        <v>18</v>
      </c>
      <c r="G23">
        <v>-25</v>
      </c>
      <c r="H23">
        <v>1</v>
      </c>
    </row>
    <row r="24" spans="1:8">
      <c r="A24" t="s">
        <v>446</v>
      </c>
      <c r="D24" t="s">
        <v>419</v>
      </c>
      <c r="E24" t="s">
        <v>446</v>
      </c>
      <c r="F24">
        <v>-28</v>
      </c>
      <c r="G24">
        <v>-26</v>
      </c>
      <c r="H24">
        <v>-14</v>
      </c>
    </row>
    <row r="25" spans="1:8">
      <c r="A25" t="s">
        <v>447</v>
      </c>
      <c r="D25" t="s">
        <v>419</v>
      </c>
      <c r="E25" t="s">
        <v>447</v>
      </c>
      <c r="F25">
        <v>-10</v>
      </c>
      <c r="G25">
        <v>-51</v>
      </c>
      <c r="H25">
        <v>-13</v>
      </c>
    </row>
    <row r="26" spans="1:8">
      <c r="A26" t="s">
        <v>448</v>
      </c>
      <c r="D26" t="s">
        <v>419</v>
      </c>
      <c r="E26" t="s">
        <v>448</v>
      </c>
      <c r="F26">
        <v>62236</v>
      </c>
      <c r="G26">
        <v>61365</v>
      </c>
      <c r="H26">
        <v>60744</v>
      </c>
    </row>
    <row r="27" spans="1:8">
      <c r="A27" t="s">
        <v>449</v>
      </c>
      <c r="D27" t="s">
        <v>419</v>
      </c>
      <c r="E27" t="s">
        <v>449</v>
      </c>
      <c r="F27">
        <v>17</v>
      </c>
      <c r="G27">
        <v>-25</v>
      </c>
      <c r="H27">
        <v>1</v>
      </c>
    </row>
    <row r="28" spans="1:8">
      <c r="A28" t="s">
        <v>450</v>
      </c>
      <c r="D28" t="s">
        <v>419</v>
      </c>
      <c r="E28" t="s">
        <v>450</v>
      </c>
      <c r="F28">
        <v>-27</v>
      </c>
      <c r="G28">
        <v>-26</v>
      </c>
      <c r="H28">
        <v>-14</v>
      </c>
    </row>
    <row r="29" spans="1:8">
      <c r="A29" t="s">
        <v>451</v>
      </c>
      <c r="D29" t="s">
        <v>419</v>
      </c>
      <c r="E29" t="s">
        <v>451</v>
      </c>
      <c r="F29">
        <v>-10</v>
      </c>
      <c r="G29">
        <v>-51</v>
      </c>
      <c r="H29">
        <v>-13</v>
      </c>
    </row>
    <row r="30" spans="1:8">
      <c r="D30" t="s">
        <v>419</v>
      </c>
      <c r="F30">
        <v>31201820172016</v>
      </c>
    </row>
    <row r="31" spans="1:8">
      <c r="A31" t="s">
        <v>452</v>
      </c>
      <c r="D31" t="s">
        <v>419</v>
      </c>
      <c r="E31" t="s">
        <v>452</v>
      </c>
    </row>
    <row r="32" spans="1:8">
      <c r="D32" t="s">
        <v>419</v>
      </c>
      <c r="F32">
        <v>2018</v>
      </c>
      <c r="G32">
        <v>2017</v>
      </c>
      <c r="H32">
        <v>2016</v>
      </c>
    </row>
    <row r="33" spans="1:8">
      <c r="A33" t="s">
        <v>453</v>
      </c>
      <c r="B33" t="s">
        <v>66</v>
      </c>
      <c r="C33" t="s">
        <v>66</v>
      </c>
      <c r="D33" t="s">
        <v>419</v>
      </c>
      <c r="E33" t="s">
        <v>453</v>
      </c>
      <c r="F33">
        <v>-6293</v>
      </c>
      <c r="G33">
        <v>-31260</v>
      </c>
      <c r="H33">
        <v>-8177</v>
      </c>
    </row>
    <row r="34" spans="1:8">
      <c r="A34" t="s">
        <v>454</v>
      </c>
      <c r="D34" t="s">
        <v>419</v>
      </c>
      <c r="E34" t="s">
        <v>454</v>
      </c>
      <c r="F34">
        <v>1513</v>
      </c>
      <c r="G34">
        <v>-41</v>
      </c>
      <c r="H34">
        <v>508</v>
      </c>
    </row>
    <row r="35" spans="1:8">
      <c r="A35" t="s">
        <v>455</v>
      </c>
      <c r="B35" t="s">
        <v>48</v>
      </c>
      <c r="C35" t="s">
        <v>48</v>
      </c>
      <c r="D35" t="s">
        <v>419</v>
      </c>
      <c r="E35" t="s">
        <v>455</v>
      </c>
      <c r="F35">
        <v>-5325</v>
      </c>
      <c r="G35">
        <v>1189</v>
      </c>
      <c r="H35">
        <v>330</v>
      </c>
    </row>
    <row r="36" spans="1:8">
      <c r="A36" t="s">
        <v>456</v>
      </c>
      <c r="B36" t="s">
        <v>457</v>
      </c>
      <c r="C36" t="s">
        <v>458</v>
      </c>
      <c r="D36" t="s">
        <v>419</v>
      </c>
      <c r="E36" t="s">
        <v>456</v>
      </c>
      <c r="F36">
        <v>-3812</v>
      </c>
      <c r="G36">
        <v>1148</v>
      </c>
      <c r="H36">
        <v>838</v>
      </c>
    </row>
    <row r="37" spans="1:8">
      <c r="A37" t="s">
        <v>459</v>
      </c>
      <c r="B37" t="s">
        <v>460</v>
      </c>
      <c r="C37" t="s">
        <v>458</v>
      </c>
      <c r="D37" t="s">
        <v>419</v>
      </c>
      <c r="E37" t="s">
        <v>459</v>
      </c>
      <c r="F37">
        <v>-10105</v>
      </c>
      <c r="G37">
        <v>-30112</v>
      </c>
      <c r="H37">
        <v>-7339</v>
      </c>
    </row>
    <row r="38" spans="1:8">
      <c r="A38" t="s">
        <v>461</v>
      </c>
      <c r="D38" t="s">
        <v>419</v>
      </c>
      <c r="E38" t="s">
        <v>461</v>
      </c>
      <c r="F38">
        <v>-101744338312018</v>
      </c>
    </row>
    <row r="39" spans="1:8">
      <c r="A39" t="s">
        <v>462</v>
      </c>
      <c r="D39" t="s">
        <v>419</v>
      </c>
      <c r="E39" t="s">
        <v>462</v>
      </c>
    </row>
    <row r="40" spans="1:8">
      <c r="A40" t="s">
        <v>463</v>
      </c>
      <c r="D40" t="s">
        <v>419</v>
      </c>
      <c r="E40" t="s">
        <v>463</v>
      </c>
      <c r="F40">
        <v>7.7510482163120182E+23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RowHeight="12.75"/>
  <cols>
    <col min="1" max="4" width="25.7109375" customWidth="1"/>
  </cols>
  <sheetData>
    <row r="1" spans="1:7">
      <c r="A1" t="s">
        <v>452</v>
      </c>
    </row>
    <row r="2" spans="1:7">
      <c r="E2">
        <v>2018</v>
      </c>
      <c r="F2">
        <v>2017</v>
      </c>
      <c r="G2">
        <v>2016</v>
      </c>
    </row>
    <row r="3" spans="1:7">
      <c r="A3" t="s">
        <v>464</v>
      </c>
      <c r="B3" t="s">
        <v>231</v>
      </c>
      <c r="C3" t="s">
        <v>231</v>
      </c>
      <c r="D3" t="s">
        <v>465</v>
      </c>
    </row>
    <row r="4" spans="1:7">
      <c r="A4" t="s">
        <v>453</v>
      </c>
      <c r="B4" t="s">
        <v>232</v>
      </c>
      <c r="C4" t="s">
        <v>232</v>
      </c>
      <c r="D4" t="s">
        <v>465</v>
      </c>
      <c r="E4">
        <v>-6293</v>
      </c>
      <c r="F4">
        <v>-31260</v>
      </c>
      <c r="G4">
        <v>-8177</v>
      </c>
    </row>
    <row r="5" spans="1:7">
      <c r="A5" t="s">
        <v>443</v>
      </c>
      <c r="B5" t="s">
        <v>233</v>
      </c>
      <c r="C5" t="s">
        <v>233</v>
      </c>
      <c r="D5" t="s">
        <v>465</v>
      </c>
      <c r="E5">
        <v>-17309</v>
      </c>
      <c r="F5">
        <v>-15892</v>
      </c>
      <c r="G5">
        <v>-8719</v>
      </c>
    </row>
    <row r="6" spans="1:7">
      <c r="A6" t="s">
        <v>466</v>
      </c>
      <c r="E6">
        <v>11016</v>
      </c>
      <c r="F6">
        <v>-15368</v>
      </c>
      <c r="G6">
        <v>542</v>
      </c>
    </row>
    <row r="7" spans="1:7">
      <c r="A7" t="s">
        <v>467</v>
      </c>
      <c r="B7" t="s">
        <v>258</v>
      </c>
      <c r="C7" t="s">
        <v>258</v>
      </c>
      <c r="D7" t="s">
        <v>465</v>
      </c>
    </row>
    <row r="8" spans="1:7">
      <c r="A8" t="s">
        <v>468</v>
      </c>
    </row>
    <row r="9" spans="1:7">
      <c r="A9" t="s">
        <v>469</v>
      </c>
      <c r="B9" t="s">
        <v>236</v>
      </c>
      <c r="C9" t="s">
        <v>236</v>
      </c>
      <c r="D9" t="s">
        <v>465</v>
      </c>
      <c r="E9">
        <v>50389</v>
      </c>
      <c r="F9">
        <v>55962</v>
      </c>
      <c r="G9">
        <v>54826</v>
      </c>
    </row>
    <row r="10" spans="1:7">
      <c r="A10" t="s">
        <v>432</v>
      </c>
      <c r="B10" t="s">
        <v>242</v>
      </c>
      <c r="C10" t="s">
        <v>242</v>
      </c>
      <c r="D10" t="s">
        <v>465</v>
      </c>
      <c r="F10">
        <v>1484</v>
      </c>
      <c r="G10">
        <v>2365</v>
      </c>
    </row>
    <row r="11" spans="1:7">
      <c r="A11" t="s">
        <v>470</v>
      </c>
      <c r="F11">
        <v>2330</v>
      </c>
    </row>
    <row r="12" spans="1:7">
      <c r="A12" t="s">
        <v>471</v>
      </c>
      <c r="F12">
        <v>340</v>
      </c>
    </row>
    <row r="13" spans="1:7">
      <c r="A13" t="s">
        <v>472</v>
      </c>
      <c r="B13" t="s">
        <v>269</v>
      </c>
      <c r="C13" t="s">
        <v>269</v>
      </c>
      <c r="E13">
        <v>5760</v>
      </c>
      <c r="F13">
        <v>-32836</v>
      </c>
      <c r="G13">
        <v>-494</v>
      </c>
    </row>
    <row r="14" spans="1:7">
      <c r="A14" t="s">
        <v>473</v>
      </c>
      <c r="B14" t="s">
        <v>245</v>
      </c>
      <c r="C14" t="s">
        <v>245</v>
      </c>
      <c r="D14" t="s">
        <v>465</v>
      </c>
      <c r="E14">
        <v>3731</v>
      </c>
      <c r="F14">
        <v>4789</v>
      </c>
      <c r="G14">
        <v>3089</v>
      </c>
    </row>
    <row r="15" spans="1:7">
      <c r="A15" t="s">
        <v>474</v>
      </c>
      <c r="D15" t="s">
        <v>465</v>
      </c>
      <c r="E15">
        <v>2337</v>
      </c>
      <c r="F15">
        <v>15678</v>
      </c>
    </row>
    <row r="16" spans="1:7">
      <c r="A16" t="s">
        <v>475</v>
      </c>
      <c r="B16" t="s">
        <v>240</v>
      </c>
      <c r="C16" t="s">
        <v>240</v>
      </c>
      <c r="D16" t="s">
        <v>465</v>
      </c>
      <c r="E16">
        <v>3504</v>
      </c>
      <c r="F16">
        <v>3280</v>
      </c>
      <c r="G16">
        <v>2439</v>
      </c>
    </row>
    <row r="17" spans="1:7">
      <c r="A17" t="s">
        <v>476</v>
      </c>
      <c r="B17" t="s">
        <v>241</v>
      </c>
      <c r="C17" t="s">
        <v>241</v>
      </c>
      <c r="D17" t="s">
        <v>465</v>
      </c>
      <c r="E17">
        <v>-231</v>
      </c>
      <c r="F17">
        <v>-206</v>
      </c>
      <c r="G17">
        <v>474</v>
      </c>
    </row>
    <row r="18" spans="1:7">
      <c r="A18" t="s">
        <v>477</v>
      </c>
      <c r="B18" t="s">
        <v>241</v>
      </c>
      <c r="C18" t="s">
        <v>241</v>
      </c>
      <c r="D18" t="s">
        <v>465</v>
      </c>
      <c r="F18">
        <v>1747</v>
      </c>
      <c r="G18">
        <v>-6135</v>
      </c>
    </row>
    <row r="19" spans="1:7">
      <c r="A19" t="s">
        <v>478</v>
      </c>
      <c r="B19" t="s">
        <v>248</v>
      </c>
      <c r="C19" t="s">
        <v>248</v>
      </c>
      <c r="D19" t="s">
        <v>465</v>
      </c>
      <c r="E19">
        <v>4643</v>
      </c>
      <c r="F19">
        <v>2917</v>
      </c>
      <c r="G19">
        <v>2651</v>
      </c>
    </row>
    <row r="20" spans="1:7">
      <c r="A20" t="s">
        <v>479</v>
      </c>
      <c r="B20" t="s">
        <v>251</v>
      </c>
      <c r="C20" t="s">
        <v>251</v>
      </c>
      <c r="D20" t="s">
        <v>465</v>
      </c>
      <c r="G20">
        <v>133</v>
      </c>
    </row>
    <row r="21" spans="1:7">
      <c r="A21" t="s">
        <v>480</v>
      </c>
      <c r="D21" t="s">
        <v>465</v>
      </c>
    </row>
    <row r="22" spans="1:7">
      <c r="A22" t="s">
        <v>481</v>
      </c>
      <c r="B22" t="s">
        <v>265</v>
      </c>
      <c r="C22" t="s">
        <v>265</v>
      </c>
      <c r="D22" t="s">
        <v>465</v>
      </c>
      <c r="E22">
        <v>-8364</v>
      </c>
      <c r="F22">
        <v>5354</v>
      </c>
      <c r="G22">
        <v>15129</v>
      </c>
    </row>
    <row r="23" spans="1:7">
      <c r="A23" t="s">
        <v>380</v>
      </c>
      <c r="D23" t="s">
        <v>465</v>
      </c>
      <c r="E23">
        <v>54881</v>
      </c>
      <c r="F23">
        <v>10939</v>
      </c>
      <c r="G23">
        <v>-14183</v>
      </c>
    </row>
    <row r="24" spans="1:7">
      <c r="A24" t="s">
        <v>381</v>
      </c>
      <c r="B24" t="s">
        <v>261</v>
      </c>
      <c r="C24" t="s">
        <v>261</v>
      </c>
      <c r="D24" t="s">
        <v>465</v>
      </c>
      <c r="E24">
        <v>-921</v>
      </c>
      <c r="F24">
        <v>-2163</v>
      </c>
      <c r="G24">
        <v>-6239</v>
      </c>
    </row>
    <row r="25" spans="1:7">
      <c r="A25" t="s">
        <v>482</v>
      </c>
      <c r="B25" t="s">
        <v>264</v>
      </c>
      <c r="C25" t="s">
        <v>264</v>
      </c>
      <c r="D25" t="s">
        <v>465</v>
      </c>
      <c r="E25">
        <v>11976</v>
      </c>
      <c r="F25">
        <v>-1868</v>
      </c>
      <c r="G25">
        <v>-6583</v>
      </c>
    </row>
    <row r="26" spans="1:7">
      <c r="A26" t="s">
        <v>483</v>
      </c>
      <c r="B26" t="s">
        <v>273</v>
      </c>
      <c r="C26" t="s">
        <v>273</v>
      </c>
      <c r="D26" t="s">
        <v>465</v>
      </c>
      <c r="E26">
        <v>-1480</v>
      </c>
      <c r="F26">
        <v>-16179</v>
      </c>
      <c r="G26">
        <v>-8813</v>
      </c>
    </row>
    <row r="27" spans="1:7">
      <c r="A27" t="s">
        <v>397</v>
      </c>
      <c r="D27" t="s">
        <v>465</v>
      </c>
      <c r="E27">
        <v>7524</v>
      </c>
      <c r="F27">
        <v>-567</v>
      </c>
      <c r="G27">
        <v>-730</v>
      </c>
    </row>
    <row r="28" spans="1:7">
      <c r="A28" t="s">
        <v>484</v>
      </c>
      <c r="B28" t="s">
        <v>277</v>
      </c>
      <c r="C28" t="s">
        <v>277</v>
      </c>
      <c r="D28" t="s">
        <v>465</v>
      </c>
      <c r="E28">
        <v>-3093</v>
      </c>
      <c r="F28">
        <v>-1658</v>
      </c>
      <c r="G28">
        <v>-3751</v>
      </c>
    </row>
    <row r="29" spans="1:7">
      <c r="A29" t="s">
        <v>485</v>
      </c>
      <c r="D29" t="s">
        <v>465</v>
      </c>
      <c r="E29">
        <v>141672</v>
      </c>
      <c r="F29">
        <v>33976</v>
      </c>
      <c r="G29">
        <v>34720</v>
      </c>
    </row>
    <row r="30" spans="1:7">
      <c r="A30" t="s">
        <v>486</v>
      </c>
      <c r="D30" t="s">
        <v>465</v>
      </c>
      <c r="E30">
        <v>-4019</v>
      </c>
      <c r="F30">
        <v>-12457</v>
      </c>
      <c r="G30">
        <v>3950</v>
      </c>
    </row>
    <row r="31" spans="1:7">
      <c r="A31" t="s">
        <v>487</v>
      </c>
      <c r="B31" t="s">
        <v>285</v>
      </c>
      <c r="C31" t="s">
        <v>285</v>
      </c>
      <c r="D31" t="s">
        <v>465</v>
      </c>
      <c r="E31">
        <v>137653</v>
      </c>
      <c r="F31">
        <v>21518</v>
      </c>
      <c r="G31">
        <v>38670</v>
      </c>
    </row>
    <row r="32" spans="1:7">
      <c r="A32" t="s">
        <v>488</v>
      </c>
      <c r="B32" t="s">
        <v>286</v>
      </c>
      <c r="C32" t="s">
        <v>286</v>
      </c>
      <c r="D32" t="s">
        <v>489</v>
      </c>
    </row>
    <row r="33" spans="1:7">
      <c r="A33" t="s">
        <v>490</v>
      </c>
      <c r="B33" t="s">
        <v>287</v>
      </c>
      <c r="C33" t="s">
        <v>287</v>
      </c>
      <c r="D33" t="s">
        <v>489</v>
      </c>
      <c r="E33">
        <v>-49422</v>
      </c>
      <c r="F33">
        <v>-65996</v>
      </c>
      <c r="G33">
        <v>-82849</v>
      </c>
    </row>
    <row r="34" spans="1:7">
      <c r="A34" t="s">
        <v>491</v>
      </c>
      <c r="B34" t="s">
        <v>288</v>
      </c>
      <c r="C34" t="s">
        <v>288</v>
      </c>
      <c r="D34" t="s">
        <v>489</v>
      </c>
      <c r="E34">
        <v>13880</v>
      </c>
      <c r="F34">
        <v>8586</v>
      </c>
      <c r="G34">
        <v>10049</v>
      </c>
    </row>
    <row r="35" spans="1:7">
      <c r="A35" t="s">
        <v>492</v>
      </c>
      <c r="D35" t="s">
        <v>489</v>
      </c>
      <c r="E35">
        <v>-35542</v>
      </c>
      <c r="F35">
        <v>-57410</v>
      </c>
      <c r="G35">
        <v>-72800</v>
      </c>
    </row>
    <row r="36" spans="1:7">
      <c r="A36" t="s">
        <v>493</v>
      </c>
      <c r="B36" t="s">
        <v>296</v>
      </c>
      <c r="C36" t="s">
        <v>296</v>
      </c>
      <c r="D36" t="s">
        <v>489</v>
      </c>
      <c r="E36">
        <v>425</v>
      </c>
      <c r="F36">
        <v>-742</v>
      </c>
      <c r="G36">
        <v>7259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2056B-A1E1-4CDE-89F8-29462F2983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A8A274F-D5CD-4028-88BB-9FA95FBAF8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5D9B21-A2F3-4F4B-9416-AEA222A461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2021-11-15T05:09:03Z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