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72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G92" i="1"/>
  <c r="F92" i="1"/>
  <c r="G24" i="1"/>
  <c r="F24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J369" i="1"/>
  <c r="I369" i="1"/>
  <c r="H369" i="1"/>
  <c r="L368" i="1"/>
  <c r="K368" i="1"/>
  <c r="J368" i="1"/>
  <c r="N366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3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 s="1"/>
  <c r="F161" i="1"/>
  <c r="F8" i="1" s="1"/>
  <c r="F12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F382" i="1"/>
  <c r="F383" i="1"/>
  <c r="I378" i="1"/>
  <c r="H370" i="1"/>
  <c r="J373" i="1"/>
  <c r="H381" i="1"/>
  <c r="I365" i="1"/>
  <c r="M368" i="1"/>
  <c r="M372" i="1"/>
  <c r="K373" i="1"/>
  <c r="I375" i="1"/>
  <c r="O376" i="1"/>
  <c r="M377" i="1"/>
  <c r="K378" i="1"/>
  <c r="I381" i="1"/>
  <c r="O382" i="1"/>
  <c r="K384" i="1"/>
  <c r="J384" i="1"/>
  <c r="F363" i="1"/>
  <c r="N368" i="1"/>
  <c r="J370" i="1"/>
  <c r="H371" i="1"/>
  <c r="N372" i="1"/>
  <c r="L373" i="1"/>
  <c r="H376" i="1"/>
  <c r="N377" i="1"/>
  <c r="L378" i="1"/>
  <c r="H382" i="1"/>
  <c r="I384" i="1"/>
  <c r="H375" i="1"/>
  <c r="G363" i="1"/>
  <c r="O368" i="1"/>
  <c r="O372" i="1"/>
  <c r="I376" i="1"/>
  <c r="O377" i="1"/>
  <c r="M378" i="1"/>
  <c r="I382" i="1"/>
  <c r="H384" i="1"/>
  <c r="F44" i="1"/>
  <c r="H363" i="1"/>
  <c r="J382" i="1"/>
  <c r="K383" i="1"/>
  <c r="G44" i="1"/>
  <c r="I363" i="1"/>
  <c r="G366" i="1" l="1"/>
  <c r="G376" i="1"/>
  <c r="G14" i="1"/>
  <c r="G382" i="1"/>
  <c r="G383" i="1"/>
  <c r="F366" i="1"/>
  <c r="F376" i="1"/>
  <c r="F14" i="1"/>
  <c r="F59" i="1"/>
  <c r="F67" i="1" s="1"/>
  <c r="F71" i="1" s="1"/>
  <c r="F378" i="1"/>
  <c r="F370" i="1"/>
  <c r="G378" i="1"/>
  <c r="G370" i="1"/>
  <c r="G59" i="1"/>
  <c r="G67" i="1" s="1"/>
  <c r="G71" i="1" s="1"/>
  <c r="G373" i="1" l="1"/>
  <c r="G83" i="1"/>
  <c r="G372" i="1"/>
  <c r="G6" i="1"/>
  <c r="F373" i="1"/>
  <c r="F83" i="1"/>
  <c r="F372" i="1"/>
  <c r="F6" i="1"/>
  <c r="G365" i="1" l="1"/>
  <c r="G371" i="1"/>
  <c r="F365" i="1"/>
  <c r="F371" i="1"/>
</calcChain>
</file>

<file path=xl/sharedStrings.xml><?xml version="1.0" encoding="utf-8"?>
<sst xmlns="http://schemas.openxmlformats.org/spreadsheetml/2006/main" count="871" uniqueCount="540">
  <si>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</si>
  <si>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</si>
  <si>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</si>
  <si>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</si>
  <si>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</si>
  <si>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</si>
  <si>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</si>
  <si>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</si>
  <si>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</si>
  <si>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</si>
  <si>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</si>
  <si>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</si>
  <si>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</si>
  <si>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</si>
  <si>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</si>
  <si>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</si>
  <si>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</si>
  <si>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</si>
  <si>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</si>
  <si>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</si>
  <si>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</si>
  <si>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</si>
  <si>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</si>
  <si>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</si>
  <si>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</si>
  <si>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</si>
  <si>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</si>
  <si>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</si>
  <si>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</si>
  <si>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</si>
  <si>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</si>
  <si>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</si>
  <si>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</si>
  <si>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</si>
  <si>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</si>
  <si>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</si>
  <si>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</si>
  <si>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</si>
  <si>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</si>
  <si>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</si>
  <si>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</si>
  <si>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</si>
  <si>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</si>
  <si>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</si>
  <si>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</si>
  <si>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</si>
  <si>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</si>
  <si>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</si>
  <si>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</si>
  <si>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</si>
  <si>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</si>
  <si>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</si>
  <si>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</si>
  <si>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</si>
  <si>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</si>
  <si>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</si>
  <si>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</si>
  <si>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</si>
  <si>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</si>
  <si>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</si>
  <si>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</si>
  <si>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</si>
  <si>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</si>
  <si>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</si>
  <si>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</si>
  <si>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</si>
  <si>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</si>
  <si>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</si>
  <si>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</si>
  <si>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</si>
  <si>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</si>
  <si>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</si>
  <si>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</si>
  <si>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</si>
  <si>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</si>
  <si>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</si>
  <si>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</si>
  <si>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</si>
  <si>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</si>
  <si>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</si>
  <si>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</si>
  <si>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</si>
  <si>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</si>
  <si>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</si>
  <si>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</si>
  <si>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</si>
  <si>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</si>
  <si>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</si>
  <si>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</si>
  <si>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</si>
  <si>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</si>
  <si>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</si>
  <si>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</si>
  <si>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</si>
  <si>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</si>
  <si>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</si>
  <si>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</si>
  <si>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</si>
  <si>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</si>
  <si>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</si>
  <si>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</si>
  <si>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</si>
  <si>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</si>
  <si>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</si>
  <si>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</si>
  <si>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</si>
  <si>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</si>
  <si>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</si>
  <si>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</si>
  <si>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</si>
  <si>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</si>
  <si>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</si>
  <si>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</si>
  <si>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</si>
  <si>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</si>
  <si>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</si>
  <si>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</si>
  <si>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</si>
  <si>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</si>
  <si>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</si>
  <si>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</si>
  <si>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</si>
  <si>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</si>
  <si>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</si>
  <si>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</si>
  <si>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</si>
  <si>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</si>
  <si>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</si>
  <si>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</si>
  <si>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</si>
  <si>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</si>
  <si>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</si>
  <si>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</si>
  <si>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</si>
  <si>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</si>
  <si>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</si>
  <si>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</si>
  <si>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</si>
  <si>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</si>
  <si>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</si>
  <si>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</si>
  <si>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</si>
  <si>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</si>
  <si>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</si>
  <si>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</si>
  <si>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</si>
  <si>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</si>
  <si>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</si>
  <si>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</si>
  <si>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</si>
  <si>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</si>
  <si>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</si>
  <si>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</si>
  <si>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</si>
  <si>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</si>
  <si>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</si>
  <si>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</si>
  <si>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</si>
  <si>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</si>
  <si>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</si>
  <si>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</si>
  <si>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</si>
  <si>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</si>
  <si>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</si>
  <si>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</si>
  <si>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</si>
  <si>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</si>
  <si>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</si>
  <si>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</si>
  <si>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</si>
  <si>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</si>
  <si>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</si>
  <si>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</si>
  <si>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</si>
  <si>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</si>
  <si>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</si>
  <si>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</si>
  <si>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</si>
  <si>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</si>
  <si>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</si>
  <si>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</si>
  <si>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</si>
  <si>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</si>
  <si>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</si>
  <si>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</si>
  <si>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</si>
  <si>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</si>
  <si>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</si>
  <si>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</si>
  <si>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</si>
  <si>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</si>
  <si>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</si>
  <si>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</si>
  <si>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</si>
  <si>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</si>
  <si>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</si>
  <si>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</si>
  <si>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</si>
  <si>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</si>
  <si>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</si>
  <si>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</si>
  <si>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</si>
  <si>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</si>
  <si>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</si>
  <si>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</si>
  <si>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</si>
  <si>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</si>
  <si>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</si>
  <si>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</si>
  <si>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</si>
  <si>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</si>
  <si>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</si>
  <si>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</si>
  <si>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</si>
  <si>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</si>
  <si>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</si>
  <si>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</si>
  <si>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</si>
  <si>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</si>
  <si>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</si>
  <si>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</si>
  <si>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</si>
  <si>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</si>
  <si>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</si>
  <si>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</si>
  <si>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</si>
  <si>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</si>
  <si>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</si>
  <si>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</si>
  <si>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</si>
  <si>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</si>
  <si>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</si>
  <si>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</si>
  <si>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</si>
  <si>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</si>
  <si>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</si>
  <si>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</si>
  <si>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</si>
  <si>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</si>
  <si>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</si>
  <si>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</si>
  <si>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</si>
  <si>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</si>
  <si>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</si>
  <si>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</si>
  <si>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</si>
  <si>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</si>
  <si>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</si>
  <si>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</si>
  <si>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</si>
  <si>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</si>
  <si>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</si>
  <si>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</si>
  <si>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</si>
  <si>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</si>
  <si>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</si>
  <si>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</si>
  <si>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</si>
  <si>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</si>
  <si>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</si>
  <si>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</si>
  <si>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</si>
  <si>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</si>
  <si>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</si>
  <si>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</si>
  <si>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</si>
  <si>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</si>
  <si>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</si>
  <si>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</si>
  <si>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</si>
  <si>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</si>
  <si>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</si>
  <si>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</si>
  <si>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</si>
  <si>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</si>
  <si>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</si>
  <si>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</si>
  <si>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</si>
  <si>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</si>
  <si>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</si>
  <si>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</si>
  <si>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</si>
  <si>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</si>
  <si>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</si>
  <si>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</si>
  <si>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</si>
  <si>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</si>
  <si>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</si>
  <si>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</si>
  <si>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</si>
  <si>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</si>
  <si>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</si>
  <si>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</si>
  <si>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</si>
  <si>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</si>
  <si>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</si>
  <si>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</si>
  <si>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</si>
  <si>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</si>
  <si>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</si>
  <si>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</si>
  <si>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</si>
  <si>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</si>
  <si>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</si>
  <si>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</si>
  <si>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</si>
  <si>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</si>
  <si>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</si>
  <si>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</si>
  <si>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</si>
  <si>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</si>
  <si>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</si>
  <si>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</si>
  <si>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</si>
  <si>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</si>
  <si>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</si>
  <si>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</si>
  <si>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</si>
  <si>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</si>
  <si>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</si>
  <si>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</si>
  <si>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</si>
  <si>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</si>
  <si>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</si>
  <si>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</si>
  <si>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</si>
  <si>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</si>
  <si>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</si>
  <si>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</si>
  <si>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</si>
  <si>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</si>
  <si>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</si>
  <si>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</si>
  <si>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</si>
  <si>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</si>
  <si>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</si>
  <si>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</si>
  <si>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</si>
  <si>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</si>
  <si>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</si>
  <si>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</si>
  <si>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</si>
  <si>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</si>
  <si>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</si>
  <si>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</si>
  <si>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</si>
  <si>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</si>
  <si>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</si>
  <si>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</si>
  <si>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</si>
  <si>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</si>
  <si>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</si>
  <si>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</si>
  <si>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</si>
  <si>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</si>
  <si>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</si>
  <si>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</si>
  <si>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</si>
  <si>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</si>
  <si>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</si>
  <si>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</si>
  <si>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</si>
  <si>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</si>
  <si>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</si>
  <si>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</si>
  <si>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</si>
  <si>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</si>
  <si>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</si>
  <si>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</si>
  <si>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</si>
  <si>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</si>
  <si>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</si>
  <si>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</si>
  <si>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</si>
  <si>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</si>
  <si>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</t>
  </si>
  <si>
    <t>Cash and cash equivalents</t>
  </si>
  <si>
    <t>Accounts receivable</t>
  </si>
  <si>
    <t>Accounts receivable from affiliates</t>
  </si>
  <si>
    <t>Amortizable lease costs</t>
  </si>
  <si>
    <t>Prepaid expenses and other</t>
  </si>
  <si>
    <t>Total current assets</t>
  </si>
  <si>
    <t>Property and equipment, net</t>
  </si>
  <si>
    <t>Property and Equipment</t>
  </si>
  <si>
    <t>Goodwill</t>
  </si>
  <si>
    <t>Investment in equity method investees</t>
  </si>
  <si>
    <t>Note receivable</t>
  </si>
  <si>
    <t>Other assets</t>
  </si>
  <si>
    <t>Total assets</t>
  </si>
  <si>
    <t>LIABILITIES AND PARTNERS' CAPITAL</t>
  </si>
  <si>
    <t>Current liabilities</t>
  </si>
  <si>
    <t>Accounts payable</t>
  </si>
  <si>
    <t>Accounts payable to affiliates</t>
  </si>
  <si>
    <t>Accrued and other liabilities</t>
  </si>
  <si>
    <t>Accruals</t>
  </si>
  <si>
    <t>Asset retirement obligations</t>
  </si>
  <si>
    <t>Unearned revenue</t>
  </si>
  <si>
    <t>Total current liabilities</t>
  </si>
  <si>
    <t>Long-term debt</t>
  </si>
  <si>
    <t>Deferred lease liability</t>
  </si>
  <si>
    <t>Total liabilities</t>
  </si>
  <si>
    <t>Commitments and contingencies (Note 14)</t>
  </si>
  <si>
    <t>Partners' capital</t>
  </si>
  <si>
    <t>Common unitholders - public (11,551,147 and 11,532,565 units issued and outstanding, respectively)</t>
  </si>
  <si>
    <t>Common unitholders - Green Plains (11,586,548 and 4,389,642 units issued and outstanding, respectively)</t>
  </si>
  <si>
    <t>Subordinated unitholders - Green Plains (0 and 15,889,642 units issued and outstanding, respectively)</t>
  </si>
  <si>
    <t>General partner interests</t>
  </si>
  <si>
    <t>Total partners' capital</t>
  </si>
  <si>
    <t>Revenues</t>
  </si>
  <si>
    <t>Revenue</t>
  </si>
  <si>
    <t>Affiliate</t>
  </si>
  <si>
    <t>Non-affiliate</t>
  </si>
  <si>
    <t>Total revenues</t>
  </si>
  <si>
    <t>Operating expenses</t>
  </si>
  <si>
    <t>Operations and maintenance (excluding depreciation and amortization reflected below)</t>
  </si>
  <si>
    <t>General and administrative</t>
  </si>
  <si>
    <t>Depreciation and amortization</t>
  </si>
  <si>
    <t>Gain on assignment of operating leases</t>
  </si>
  <si>
    <t>Total operating expenses</t>
  </si>
  <si>
    <t>Operating income</t>
  </si>
  <si>
    <t>Other income (expense)</t>
  </si>
  <si>
    <t>Interest income</t>
  </si>
  <si>
    <t>Interest expense</t>
  </si>
  <si>
    <t>Other, net</t>
  </si>
  <si>
    <t>Other Income - net</t>
  </si>
  <si>
    <t>Total other expense</t>
  </si>
  <si>
    <t>Other Expenses</t>
  </si>
  <si>
    <t>Income before income taxes and loss from equity method investees</t>
  </si>
  <si>
    <t>Profit before Zakat and Income tax</t>
  </si>
  <si>
    <t>Income tax expense</t>
  </si>
  <si>
    <t>Loss from equity method investees</t>
  </si>
  <si>
    <t>Net income</t>
  </si>
  <si>
    <t>Net income attributable to partners' ownership interests:</t>
  </si>
  <si>
    <t>General partner</t>
  </si>
  <si>
    <t>Limited partners - common unitholders</t>
  </si>
  <si>
    <t>Limited partners - subordinated unitholders</t>
  </si>
  <si>
    <t>Earnings per limited partner unit (basic and diluted):</t>
  </si>
  <si>
    <t>Common units</t>
  </si>
  <si>
    <t>Subordinated units</t>
  </si>
  <si>
    <t>Weighted average limited partner units outstanding (basic and</t>
  </si>
  <si>
    <t>diluted):</t>
  </si>
  <si>
    <t>Cash flows from operating activities</t>
  </si>
  <si>
    <t>Operating Activities</t>
  </si>
  <si>
    <t>Adjustments to reconcile net income to net cash</t>
  </si>
  <si>
    <t>provided by operating activities:</t>
  </si>
  <si>
    <t>Accretion</t>
  </si>
  <si>
    <t>Amortization of debt issuance costs</t>
  </si>
  <si>
    <t>Increase in deferred lease liability</t>
  </si>
  <si>
    <t>Unit-based compensation</t>
  </si>
  <si>
    <t>Other</t>
  </si>
  <si>
    <t>Changes in operating assets and liabilities:</t>
  </si>
  <si>
    <t>Prepaid expenses and other assets</t>
  </si>
  <si>
    <t>Accounts payable and accrued liabilities</t>
  </si>
  <si>
    <t>Net cash provided by operating activities</t>
  </si>
  <si>
    <t>Cash flows from investing activities</t>
  </si>
  <si>
    <t>Investing Activities</t>
  </si>
  <si>
    <t>Purchases of property and equipment, net</t>
  </si>
  <si>
    <t>Proceeds from assignment of operating leases</t>
  </si>
  <si>
    <t>Contributions to equity method investees</t>
  </si>
  <si>
    <t>Acquisition of assets from sponsor</t>
  </si>
  <si>
    <t>Acquisition of assets</t>
  </si>
  <si>
    <t>Net cash provided by (used in) investing activities</t>
  </si>
  <si>
    <t>Cash flows from financing activities</t>
  </si>
  <si>
    <t>Financing Activities</t>
  </si>
  <si>
    <t>Payments of distributions</t>
  </si>
  <si>
    <t>Proceeds from revolving credit facility</t>
  </si>
  <si>
    <t>Payments on revolving credit facility</t>
  </si>
  <si>
    <t>Payments of loan fees</t>
  </si>
  <si>
    <t>Net cash provided by (used in) financing activities</t>
  </si>
  <si>
    <t>Net change in cash and cash equivalents</t>
  </si>
  <si>
    <t>Cash and cash equivalents, beginning of period</t>
  </si>
  <si>
    <t>Cash and cash equivalents at beginning of period</t>
  </si>
  <si>
    <t>Cash and cash equivalents, end of period</t>
  </si>
  <si>
    <t>Non-cash investing and financing activity:</t>
  </si>
  <si>
    <t>Transfer of assets and liabilities in equity exchange with parent</t>
  </si>
  <si>
    <t>Property and equipment sale in accounts receivable</t>
  </si>
  <si>
    <t>Supplemental disclosures of cash flow</t>
  </si>
  <si>
    <t>Cash paid for income taxes</t>
  </si>
  <si>
    <t xml:space="preserve">Adjustment for Income Tax Paid 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</si>
  <si>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</si>
  <si>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</si>
  <si>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</si>
  <si>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</si>
  <si>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</si>
  <si>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changed value</t>
  </si>
  <si>
    <t>turnover</t>
  </si>
  <si>
    <t>affiliate</t>
  </si>
  <si>
    <t>non-affiliate</t>
  </si>
  <si>
    <t>added value</t>
  </si>
  <si>
    <t>deleted value</t>
  </si>
  <si>
    <t>other operating expenses</t>
  </si>
  <si>
    <t>operations and maintenance (excluding depreciation and amortization reflected below)</t>
  </si>
  <si>
    <t>operating lease expenses</t>
  </si>
  <si>
    <t>gain on assignment of operating leases</t>
  </si>
  <si>
    <t>interest received and financial income</t>
  </si>
  <si>
    <t>interest income</t>
  </si>
  <si>
    <t>shifted value to row 48</t>
  </si>
  <si>
    <t>changed sign</t>
  </si>
  <si>
    <t>interest paid and financial costs</t>
  </si>
  <si>
    <t>interest expense</t>
  </si>
  <si>
    <t>other income (expenses)</t>
  </si>
  <si>
    <t>other, net</t>
  </si>
  <si>
    <t>current taxation</t>
  </si>
  <si>
    <t>income tax expense</t>
  </si>
  <si>
    <t>minority interest</t>
  </si>
  <si>
    <t>loss from equity method investees</t>
  </si>
  <si>
    <t>tanks and terminal equipment</t>
  </si>
  <si>
    <t>leasehold improvements and other</t>
  </si>
  <si>
    <t>land and buildings</t>
  </si>
  <si>
    <t>rail and rail equipment</t>
  </si>
  <si>
    <t>trucks and other vehicles</t>
  </si>
  <si>
    <t>computer equipment, furniture and fixtures</t>
  </si>
  <si>
    <t>construction-in-progress</t>
  </si>
  <si>
    <t>less: accumulated depreciation and amortization</t>
  </si>
  <si>
    <t>construction in progress</t>
  </si>
  <si>
    <t>accumulated depreciation and amortisation</t>
  </si>
  <si>
    <t>property, plant and equipment</t>
  </si>
  <si>
    <t>leased assets</t>
  </si>
  <si>
    <t>vehicles</t>
  </si>
  <si>
    <t>accounts receivable from affiliates</t>
  </si>
  <si>
    <t>financial lease receivables</t>
  </si>
  <si>
    <t>amortizable lease costs</t>
  </si>
  <si>
    <t>notes receivable</t>
  </si>
  <si>
    <t>note receivable</t>
  </si>
  <si>
    <t>other non-current assets</t>
  </si>
  <si>
    <t>other assets</t>
  </si>
  <si>
    <t>accounts payable to affiliates</t>
  </si>
  <si>
    <t>accounts payable</t>
  </si>
  <si>
    <t>accrued and other liabilities</t>
  </si>
  <si>
    <t>deferred income and gains - current portion</t>
  </si>
  <si>
    <t>unearned revenue</t>
  </si>
  <si>
    <t>other operating current liabilities</t>
  </si>
  <si>
    <t>asset retirement obligations</t>
  </si>
  <si>
    <t>deferred lease liability</t>
  </si>
  <si>
    <t>other non-current liabilities</t>
  </si>
  <si>
    <t>ordinary shares</t>
  </si>
  <si>
    <t>Common unitholders - public</t>
  </si>
  <si>
    <t>Common unitholders - Green Plains</t>
  </si>
  <si>
    <t>Subordinated unitholders - Green Plains</t>
  </si>
  <si>
    <t>general partner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</si>
</sst>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4A-40ED-8466-B9C1F47D43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8A-4652-8C9C-B9C1CDDE50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4F-404B-9B0D-4523066A29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08-4BA8-B58A-2A86D1A3D8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69-4F88-BFC5-F8E5485179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24-49E6-AB05-C5608205F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6E-440C-9AB7-A91C679608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3F-46B6-A109-B194639EE4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93-4184-9267-AC81210C99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57-4A16-B523-B7641C6015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6C-4564-9BCD-797BABE572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C0-4265-B346-2E68746E5E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4E-4E68-A969-E0BC6B8D75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16-4C98-8EFB-A87C25A0E6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56-4990-A0D7-5EA840A9C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8.425781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55681</v>
      </c>
      <c r="G6" s="7">
        <f t="shared" ref="G6:O6" si="1">IF(G4=$BF$1,"",G71)</f>
        <v>58867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64528</v>
      </c>
      <c r="G7" s="7">
        <f t="shared" ref="G7:O7" si="2">IF(G4=$BF$1,"",G128)</f>
        <v>70634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16616</v>
      </c>
      <c r="G8" s="7">
        <f t="shared" ref="G8:O8" si="3">IF(G4=$BF$1,"",G161)</f>
        <v>21634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8188</v>
      </c>
      <c r="G9" s="7">
        <f t="shared" ref="G9:O9" si="4">IF(G4=$BF$1,"",G189)</f>
        <v>16058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145410</v>
      </c>
      <c r="G10" s="7">
        <f t="shared" ref="G10:O10" si="5">IF(G4=$BF$1,"",G210)</f>
        <v>139056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-72454</v>
      </c>
      <c r="G11" s="7">
        <f t="shared" ref="G11:O11" si="6">IF(G4=$BF$1,"",G227)</f>
        <v>-62846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81144</v>
      </c>
      <c r="G12" s="35">
        <f t="shared" ref="G12:O12" si="7">IF(G4=$BF$1,"",SUM(G7:G8))</f>
        <v>92268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81144</v>
      </c>
      <c r="G13" s="35">
        <f t="shared" ref="G13:O13" si="8">IF(G4=$BF$1,"",SUM(G9:G11))</f>
        <v>92268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94267+6481</f>
        <v>100748</v>
      </c>
      <c r="G24">
        <f>100808+6185</f>
        <v>106993</v>
      </c>
      <c r="H24">
        <v>59491</v>
      </c>
      <c r="P24" s="49" t="s">
        <v>484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100748</v>
      </c>
      <c r="G30" s="7">
        <f>IF(G4=$BF$1,"",G24-G25+ABS(G26)-G27-G28-G29)</f>
        <v>106993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H31">
        <v>0</v>
      </c>
      <c r="P31" s="49" t="s">
        <v>489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5258</v>
      </c>
      <c r="G34">
        <v>4223</v>
      </c>
      <c r="H34">
        <v>4423</v>
      </c>
    </row>
    <row r="35" spans="5:16">
      <c r="E35" s="1" t="s">
        <v>37</v>
      </c>
    </row>
    <row r="36" spans="5:16">
      <c r="E36" s="1" t="s">
        <v>38</v>
      </c>
      <c r="F36" s="38">
        <v>30866</v>
      </c>
      <c r="G36" s="38">
        <v>33501</v>
      </c>
      <c r="P36" s="49" t="s">
        <v>488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v>-2721</v>
      </c>
      <c r="P39" s="49" t="s">
        <v>488</v>
      </c>
    </row>
    <row r="40" spans="5:16">
      <c r="E40" s="1" t="s">
        <v>42</v>
      </c>
      <c r="F40">
        <v>4442</v>
      </c>
      <c r="G40">
        <v>5111</v>
      </c>
      <c r="H40">
        <v>5647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37845</v>
      </c>
      <c r="G43" s="7">
        <f>G32+G33+G34+G35+G36+G37+G38+G39+G40+G41+G42</f>
        <v>42835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62903</v>
      </c>
      <c r="G44" s="7">
        <f>IF(G4=$BF$1,"",G30+G31-G43)</f>
        <v>64158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81</v>
      </c>
      <c r="G48" s="38">
        <v>81</v>
      </c>
      <c r="P48" s="49" t="s">
        <v>488</v>
      </c>
    </row>
    <row r="49" spans="5:16">
      <c r="E49" s="1" t="s">
        <v>51</v>
      </c>
      <c r="F49">
        <v>7307</v>
      </c>
      <c r="G49">
        <v>5402</v>
      </c>
      <c r="H49">
        <v>-2545</v>
      </c>
      <c r="P49" s="49" t="s">
        <v>497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83</v>
      </c>
      <c r="P52" s="49" t="s">
        <v>496</v>
      </c>
    </row>
    <row r="53" spans="5:16">
      <c r="E53" s="1" t="s">
        <v>55</v>
      </c>
    </row>
    <row r="54" spans="5:16">
      <c r="E54" s="1" t="s">
        <v>56</v>
      </c>
      <c r="F54">
        <v>119</v>
      </c>
      <c r="G54">
        <v>150</v>
      </c>
      <c r="H54">
        <v>-224</v>
      </c>
      <c r="P54" s="49" t="s">
        <v>484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-2462</v>
      </c>
      <c r="P56" s="49" t="s">
        <v>489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55796</v>
      </c>
      <c r="G59" s="7">
        <f>IF(G4=$BF$1,"",G44+G45+G46+G47+G48-G49-G50-G51+G52-G53+G54+G55-G56+G57+G58)</f>
        <v>58987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 s="38">
        <v>101</v>
      </c>
      <c r="G60" s="38">
        <v>109</v>
      </c>
      <c r="P60" s="49" t="s">
        <v>488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55695</v>
      </c>
      <c r="G67" s="7">
        <f>IF(G4=$BF$1,"",SUM(G59,-G60,-ABS(G61),-G62,-G66))</f>
        <v>58878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>
        <v>-14</v>
      </c>
      <c r="G68">
        <v>-11</v>
      </c>
      <c r="H68">
        <v>0</v>
      </c>
      <c r="P68" s="49" t="s">
        <v>488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55681</v>
      </c>
      <c r="G71" s="7">
        <f t="shared" ref="G71:O71" si="14">IF(G4=$BF$1,"",SUM(G67:G70))</f>
        <v>58867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0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55681</v>
      </c>
      <c r="G83" s="7">
        <f t="shared" ref="G83:O83" si="15">IF(G4=$BF$1,"",SUM(G71:G82))</f>
        <v>58867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8424</v>
      </c>
      <c r="G89" s="38">
        <v>9230</v>
      </c>
      <c r="P89" s="49" t="s">
        <v>488</v>
      </c>
    </row>
    <row r="90" spans="5:16">
      <c r="E90" s="1" t="s">
        <v>82</v>
      </c>
      <c r="F90" s="38">
        <v>0</v>
      </c>
      <c r="G90" s="38">
        <v>47</v>
      </c>
      <c r="P90" s="49" t="s">
        <v>488</v>
      </c>
    </row>
    <row r="91" spans="5:16">
      <c r="E91" s="1" t="s">
        <v>83</v>
      </c>
    </row>
    <row r="92" spans="5:16">
      <c r="E92" s="12" t="s">
        <v>84</v>
      </c>
      <c r="F92">
        <f>41009+4551+495</f>
        <v>46055</v>
      </c>
      <c r="G92">
        <f>48536+4551+495</f>
        <v>53582</v>
      </c>
      <c r="P92" s="49" t="s">
        <v>484</v>
      </c>
    </row>
    <row r="93" spans="5:16">
      <c r="E93" s="1" t="s">
        <v>85</v>
      </c>
      <c r="F93" s="38">
        <v>4397</v>
      </c>
      <c r="G93" s="38">
        <v>3265</v>
      </c>
      <c r="P93" s="49" t="s">
        <v>488</v>
      </c>
    </row>
    <row r="94" spans="5:16">
      <c r="E94" s="1" t="s">
        <v>86</v>
      </c>
      <c r="F94" s="38">
        <v>10300</v>
      </c>
      <c r="G94" s="38">
        <v>11158</v>
      </c>
      <c r="P94" s="49" t="s">
        <v>488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69176</v>
      </c>
      <c r="G98" s="7">
        <f>IF(G4=$BF$1,"",G89+G90+G91+G92+G93+G94+G95+G96)</f>
        <v>77282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-28265</v>
      </c>
      <c r="G99" s="38">
        <v>-28977</v>
      </c>
      <c r="P99" s="49" t="s">
        <v>488</v>
      </c>
    </row>
    <row r="100" spans="5:16">
      <c r="E100" s="6" t="s">
        <v>90</v>
      </c>
      <c r="F100" s="7">
        <f>F98+F99</f>
        <v>40911</v>
      </c>
      <c r="G100" s="7">
        <f t="shared" ref="G100:O100" si="17">IF(G4=$BF$1,"",G98+G99)</f>
        <v>48305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10598</v>
      </c>
      <c r="G101">
        <v>10598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10598</v>
      </c>
      <c r="G104" s="7">
        <f t="shared" ref="G104:O104" si="18">IF(G4=$BF$1,"",G101+G102+G103)</f>
        <v>10598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  <c r="F106" s="38">
        <v>8100</v>
      </c>
      <c r="G106" s="38">
        <v>8100</v>
      </c>
      <c r="P106" s="49" t="s">
        <v>488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3648</v>
      </c>
      <c r="G113">
        <v>2237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1271</v>
      </c>
      <c r="G125" s="38">
        <v>1394</v>
      </c>
      <c r="P125" s="49" t="s">
        <v>488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64528</v>
      </c>
      <c r="G128" s="7">
        <f t="shared" ref="G128:O128" si="19">IF(G4=$BF$1,"",G100+SUM(G104:G126))</f>
        <v>70634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569</v>
      </c>
      <c r="G130">
        <v>502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  <c r="G134" s="38">
        <v>96</v>
      </c>
      <c r="P134" s="49" t="s">
        <v>488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569</v>
      </c>
      <c r="G140" s="7">
        <f t="shared" ref="G140:O140" si="20">IF(G4=$BF$1,"",G130+G131+G132+G133+G134+G135+G136+G139)</f>
        <v>598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  <c r="F146" s="38">
        <v>13897</v>
      </c>
      <c r="G146" s="38">
        <v>17334</v>
      </c>
      <c r="P146" s="49" t="s">
        <v>488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690</v>
      </c>
      <c r="G154">
        <v>1062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1460</v>
      </c>
      <c r="G157">
        <v>2640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16047</v>
      </c>
      <c r="G160" s="7">
        <f>IF(G4=$BF$1,"",G146+G147+G148+G149+G150+G151+G152+G153+G154+G155+G156+G157+G158+G159)</f>
        <v>21036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16616</v>
      </c>
      <c r="G161" s="7">
        <f t="shared" ref="G161:O161" si="22">IF(G4=$BF$1,"",G140+G145+G160)</f>
        <v>21634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  <c r="F173" s="38">
        <v>676</v>
      </c>
      <c r="G173" s="38">
        <v>2106</v>
      </c>
      <c r="P173" s="49" t="s">
        <v>488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2501+4089</f>
        <v>6590</v>
      </c>
      <c r="G184">
        <f>5854+6684</f>
        <v>12538</v>
      </c>
      <c r="P184" s="49" t="s">
        <v>484</v>
      </c>
    </row>
    <row r="185" spans="5:16">
      <c r="E185" s="12" t="s">
        <v>162</v>
      </c>
      <c r="F185" s="38">
        <v>248</v>
      </c>
      <c r="G185" s="38">
        <v>1222</v>
      </c>
      <c r="P185" s="49" t="s">
        <v>488</v>
      </c>
    </row>
    <row r="187" spans="5:16">
      <c r="E187" s="1" t="s">
        <v>163</v>
      </c>
      <c r="F187">
        <v>674</v>
      </c>
      <c r="G187">
        <v>192</v>
      </c>
      <c r="P187" s="49" t="s">
        <v>484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8188</v>
      </c>
      <c r="G189" s="7">
        <f t="shared" ref="G189:O189" si="23">IF(G4=$BF$1,"",SUM(G163:G188))</f>
        <v>16058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142025</v>
      </c>
      <c r="G193">
        <v>134875</v>
      </c>
    </row>
    <row r="194" spans="5:16">
      <c r="E194" s="1" t="s">
        <v>169</v>
      </c>
    </row>
    <row r="195" spans="5:16">
      <c r="E195" s="1" t="s">
        <v>170</v>
      </c>
      <c r="F195" s="38">
        <v>843</v>
      </c>
      <c r="G195" s="38">
        <v>797</v>
      </c>
      <c r="P195" s="49" t="s">
        <v>488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2542</v>
      </c>
      <c r="G209">
        <v>3384</v>
      </c>
      <c r="P209" s="49" t="s">
        <v>484</v>
      </c>
    </row>
    <row r="210" spans="5:16">
      <c r="E210" s="6" t="s">
        <v>14</v>
      </c>
      <c r="F210" s="7">
        <f>SUM(F191:F209)</f>
        <v>145410</v>
      </c>
      <c r="G210" s="7">
        <f t="shared" ref="G210:O210" si="24">IF(G4=$BF$1,"",SUM(G191:G209))</f>
        <v>139056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f>115352-186635</f>
        <v>-71283</v>
      </c>
      <c r="G212" s="38">
        <f>115747-38505-139376</f>
        <v>-62134</v>
      </c>
      <c r="P212" s="49" t="s">
        <v>488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  <c r="F221" s="38">
        <v>-1171</v>
      </c>
      <c r="G221" s="38">
        <v>-712</v>
      </c>
      <c r="P221" s="49" t="s">
        <v>488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-72454</v>
      </c>
      <c r="G227" s="7">
        <f t="shared" ref="G227:O227" si="25">IF(G4=$BF$1,"",SUM(G212:G226))</f>
        <v>-62846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 ht="25.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55681</v>
      </c>
      <c r="G267">
        <v>58867</v>
      </c>
      <c r="H267">
        <v>56805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4442</v>
      </c>
      <c r="G271">
        <v>5111</v>
      </c>
      <c r="H271">
        <v>5647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793</v>
      </c>
      <c r="G275">
        <v>492</v>
      </c>
      <c r="H275">
        <v>299</v>
      </c>
    </row>
    <row r="276" spans="5:8">
      <c r="E276" s="1" t="s">
        <v>241</v>
      </c>
      <c r="F276">
        <v>-1425</v>
      </c>
      <c r="G276">
        <v>-2248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124</v>
      </c>
      <c r="G284">
        <v>143</v>
      </c>
      <c r="H284">
        <v>248</v>
      </c>
    </row>
    <row r="285" spans="5:8" ht="25.5">
      <c r="E285" s="1" t="s">
        <v>248</v>
      </c>
      <c r="F285">
        <v>277</v>
      </c>
      <c r="G285">
        <v>219</v>
      </c>
      <c r="H285">
        <v>143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  <c r="F288">
        <v>-3760</v>
      </c>
      <c r="G288">
        <v>-2</v>
      </c>
      <c r="H288">
        <v>13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451</v>
      </c>
      <c r="G296" s="7">
        <f>IF(G4=$BF$1,"",G271+G272+G273+G274+G275+G276+G277+G278+G279+G280+G281+G282+G283+G284+G285+G286+G287+G288+G289+G290+G291+G292+G293+G294+G295)</f>
        <v>3715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56132</v>
      </c>
      <c r="G297" s="7">
        <f t="shared" ref="G297:O297" si="27">IF(G4=$BF$1,"",MIN(F267,F268,F269)+F296)</f>
        <v>56132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372</v>
      </c>
      <c r="G302">
        <v>58</v>
      </c>
      <c r="H302">
        <v>-44</v>
      </c>
    </row>
    <row r="303" spans="5:15" ht="25.5">
      <c r="E303" s="1" t="s">
        <v>265</v>
      </c>
      <c r="F303">
        <v>1240</v>
      </c>
      <c r="G303">
        <v>-1127</v>
      </c>
      <c r="H303">
        <v>-947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-6826</v>
      </c>
      <c r="G313">
        <v>-1494</v>
      </c>
      <c r="H313">
        <v>3703</v>
      </c>
    </row>
    <row r="314" spans="5:15">
      <c r="E314" s="1" t="s">
        <v>274</v>
      </c>
    </row>
    <row r="315" spans="5:15" ht="25.5">
      <c r="E315" s="1" t="s">
        <v>275</v>
      </c>
    </row>
    <row r="316" spans="5:15">
      <c r="E316" s="1" t="s">
        <v>276</v>
      </c>
      <c r="F316">
        <v>46</v>
      </c>
      <c r="G316">
        <v>58</v>
      </c>
      <c r="H316">
        <v>390</v>
      </c>
    </row>
    <row r="317" spans="5:15">
      <c r="E317" s="1" t="s">
        <v>277</v>
      </c>
    </row>
    <row r="318" spans="5:15" ht="25.5">
      <c r="E318" s="6" t="s">
        <v>278</v>
      </c>
      <c r="F318" s="7">
        <f>F299+F300+F301+F302+F303+F304+F305+F306+F307+F308+F309+F310+F311+F312+F313+F314+F315+F316+F317</f>
        <v>-5168</v>
      </c>
      <c r="G318" s="7">
        <f>IF(G4=$BF$1,"",G299+G300+G301+G302+G303+G304+G305+G306+G307+G308+G309+G310+G311+G312+G313+G314+G315+G316+G317)</f>
        <v>-2505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50964</v>
      </c>
      <c r="G319" s="7">
        <f t="shared" ref="G319:O319" si="28">IF(G4=$BF$1,"",G297+G318)</f>
        <v>53627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 ht="25.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50964</v>
      </c>
      <c r="G326" s="7">
        <f t="shared" ref="G326:O326" si="30">IF(G4=$BF$1,"",G325+G319)</f>
        <v>53627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-1196</v>
      </c>
      <c r="G328">
        <v>-1914</v>
      </c>
      <c r="H328">
        <v>-152849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 ht="25.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-1196</v>
      </c>
      <c r="G337" s="7">
        <f>IF(G4=$BF$1,"",SUM(G328:G336))</f>
        <v>-1914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-76000</v>
      </c>
      <c r="G343">
        <v>-72200</v>
      </c>
      <c r="H343">
        <v>-89000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-76000</v>
      </c>
      <c r="G352" s="7">
        <f>IF(G4=$BF$1,"",SUM(G339:G351))</f>
        <v>-72200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-26232</v>
      </c>
      <c r="G353" s="7">
        <f t="shared" ref="G353:O353" si="33">IF(G4=$BF$1,"",G326+G337+G352)</f>
        <v>-20487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-26232</v>
      </c>
      <c r="G355" s="7">
        <f t="shared" ref="G355:O355" si="34">IF(G4=$BF$1,"",G353+G354)</f>
        <v>-20487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502</v>
      </c>
      <c r="G356">
        <v>622</v>
      </c>
      <c r="H356">
        <v>16385</v>
      </c>
    </row>
    <row r="357" spans="5:15">
      <c r="E357" s="6" t="s">
        <v>316</v>
      </c>
      <c r="F357" s="7">
        <f>F355+F356</f>
        <v>-25730</v>
      </c>
      <c r="G357" s="7">
        <f t="shared" ref="G357:O357" si="35">IF(G4=$BF$1,"",G355+G356)</f>
        <v>-19865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-5.8368304468516631E-2</v>
      </c>
      <c r="G364" s="24">
        <f t="shared" si="37"/>
        <v>0.79847371871375505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-5.4122003839162859E-2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-0.12056184159188452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0.62435978877992615</v>
      </c>
      <c r="G370" s="27">
        <f t="shared" si="42"/>
        <v>0.59964670585926183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0.55267598364235515</v>
      </c>
      <c r="G371" s="28">
        <f t="shared" si="43"/>
        <v>0.55019487256175637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0.68619984225574293</v>
      </c>
      <c r="G372" s="27">
        <f t="shared" si="44"/>
        <v>0.63800017340789872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-0.76850139398790962</v>
      </c>
      <c r="G373" s="27">
        <f t="shared" si="45"/>
        <v>-0.93668650351653249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1.8929064379374938</v>
      </c>
      <c r="G376" s="30">
        <f t="shared" si="47"/>
        <v>1.6811245502232626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-2.1199381676650013</v>
      </c>
      <c r="G377" s="30">
        <f t="shared" si="48"/>
        <v>-2.4681602647742098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8.6085944984261662</v>
      </c>
      <c r="G378" s="30">
        <f t="shared" si="49"/>
        <v>11.876712328767123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2.0293111871030778</v>
      </c>
      <c r="G382" s="32">
        <f t="shared" si="51"/>
        <v>1.347241250467057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2.0293111871030778</v>
      </c>
      <c r="G383" s="32">
        <f t="shared" si="52"/>
        <v>1.347241250467057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6.9491939423546659E-2</v>
      </c>
      <c r="G384" s="32">
        <f t="shared" si="53"/>
        <v>3.1261676422966747E-2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6.2242305813385439</v>
      </c>
      <c r="G385" s="32">
        <f t="shared" si="54"/>
        <v>3.3395815170008718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569</v>
      </c>
      <c r="G418" s="17">
        <f>G130-G417</f>
        <v>502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479</v>
      </c>
      <c r="B1" s="39" t="s">
        <v>480</v>
      </c>
      <c r="C1" s="39" t="s">
        <v>481</v>
      </c>
      <c r="D1" s="39" t="s">
        <v>482</v>
      </c>
      <c r="E1" s="39"/>
    </row>
    <row r="2" spans="1:5">
      <c r="A2" s="41" t="s">
        <v>486</v>
      </c>
      <c r="B2" s="41" t="s">
        <v>485</v>
      </c>
      <c r="C2" s="39">
        <v>1</v>
      </c>
      <c r="D2" s="39" t="s">
        <v>483</v>
      </c>
      <c r="E2" s="39"/>
    </row>
    <row r="3" spans="1:5">
      <c r="A3" t="s">
        <v>487</v>
      </c>
      <c r="B3" s="42" t="s">
        <v>485</v>
      </c>
      <c r="C3" s="39">
        <v>1</v>
      </c>
      <c r="D3" s="39" t="s">
        <v>483</v>
      </c>
    </row>
    <row r="4" spans="1:5">
      <c r="A4" t="s">
        <v>491</v>
      </c>
      <c r="B4" s="41" t="s">
        <v>490</v>
      </c>
      <c r="C4" s="39">
        <v>0</v>
      </c>
      <c r="D4" s="39" t="s">
        <v>483</v>
      </c>
    </row>
    <row r="5" spans="1:5">
      <c r="A5" t="s">
        <v>493</v>
      </c>
      <c r="B5" s="43" t="s">
        <v>492</v>
      </c>
      <c r="C5" s="39">
        <v>1</v>
      </c>
      <c r="D5" s="39" t="s">
        <v>483</v>
      </c>
    </row>
    <row r="6" spans="1:5">
      <c r="A6" t="s">
        <v>495</v>
      </c>
      <c r="B6" s="43" t="s">
        <v>494</v>
      </c>
      <c r="C6" s="39">
        <v>1</v>
      </c>
      <c r="D6" s="39" t="s">
        <v>483</v>
      </c>
    </row>
    <row r="7" spans="1:5">
      <c r="A7" t="s">
        <v>499</v>
      </c>
      <c r="B7" s="41" t="s">
        <v>498</v>
      </c>
      <c r="C7" s="39">
        <v>0</v>
      </c>
      <c r="D7" s="39" t="s">
        <v>483</v>
      </c>
    </row>
    <row r="8" spans="1:5">
      <c r="A8" t="s">
        <v>501</v>
      </c>
      <c r="B8" s="42" t="s">
        <v>500</v>
      </c>
      <c r="C8" s="39">
        <v>1</v>
      </c>
      <c r="D8" s="39" t="s">
        <v>483</v>
      </c>
    </row>
    <row r="9" spans="1:5">
      <c r="A9" t="s">
        <v>503</v>
      </c>
      <c r="B9" s="42" t="s">
        <v>502</v>
      </c>
      <c r="C9" s="39">
        <v>2</v>
      </c>
      <c r="D9" s="39" t="s">
        <v>483</v>
      </c>
    </row>
    <row r="10" spans="1:5">
      <c r="A10" s="44" t="s">
        <v>505</v>
      </c>
      <c r="B10" s="42" t="s">
        <v>504</v>
      </c>
      <c r="C10" s="39">
        <v>1</v>
      </c>
      <c r="D10" s="39" t="s">
        <v>483</v>
      </c>
    </row>
    <row r="11" spans="1:5">
      <c r="A11" s="44" t="s">
        <v>506</v>
      </c>
      <c r="B11" s="42" t="s">
        <v>516</v>
      </c>
      <c r="C11" s="39">
        <v>1</v>
      </c>
      <c r="D11" s="39" t="s">
        <v>483</v>
      </c>
    </row>
    <row r="12" spans="1:5">
      <c r="A12" s="44" t="s">
        <v>507</v>
      </c>
      <c r="B12" s="42" t="s">
        <v>517</v>
      </c>
      <c r="C12" s="39">
        <v>1</v>
      </c>
      <c r="D12" s="39" t="s">
        <v>483</v>
      </c>
    </row>
    <row r="13" spans="1:5">
      <c r="A13" s="44" t="s">
        <v>508</v>
      </c>
      <c r="B13" s="44" t="s">
        <v>508</v>
      </c>
      <c r="C13" s="39">
        <v>1</v>
      </c>
      <c r="D13" s="39" t="s">
        <v>483</v>
      </c>
    </row>
    <row r="14" spans="1:5">
      <c r="A14" s="44" t="s">
        <v>509</v>
      </c>
      <c r="B14" s="45" t="s">
        <v>516</v>
      </c>
      <c r="C14" s="39">
        <v>1</v>
      </c>
      <c r="D14" s="39" t="s">
        <v>483</v>
      </c>
    </row>
    <row r="15" spans="1:5">
      <c r="A15" s="46" t="s">
        <v>510</v>
      </c>
      <c r="B15" s="46" t="s">
        <v>518</v>
      </c>
      <c r="C15" s="39">
        <v>1</v>
      </c>
      <c r="D15" s="39" t="s">
        <v>483</v>
      </c>
    </row>
    <row r="16" spans="1:5">
      <c r="A16" s="46" t="s">
        <v>511</v>
      </c>
      <c r="B16" s="46" t="s">
        <v>516</v>
      </c>
      <c r="C16" s="39">
        <v>1</v>
      </c>
      <c r="D16" s="39" t="s">
        <v>483</v>
      </c>
    </row>
    <row r="17" spans="1:4">
      <c r="A17" s="46" t="s">
        <v>512</v>
      </c>
      <c r="B17" s="46" t="s">
        <v>514</v>
      </c>
      <c r="C17" s="39">
        <v>1</v>
      </c>
      <c r="D17" s="39" t="s">
        <v>483</v>
      </c>
    </row>
    <row r="18" spans="1:4">
      <c r="A18" s="46" t="s">
        <v>513</v>
      </c>
      <c r="B18" s="46" t="s">
        <v>515</v>
      </c>
      <c r="C18" s="39">
        <v>1</v>
      </c>
      <c r="D18" s="39" t="s">
        <v>483</v>
      </c>
    </row>
    <row r="19" spans="1:4">
      <c r="A19" s="46" t="s">
        <v>519</v>
      </c>
      <c r="B19" s="43" t="s">
        <v>128</v>
      </c>
      <c r="C19" s="39">
        <v>1</v>
      </c>
      <c r="D19" s="39" t="s">
        <v>483</v>
      </c>
    </row>
    <row r="20" spans="1:4">
      <c r="A20" s="46" t="s">
        <v>521</v>
      </c>
      <c r="B20" s="43" t="s">
        <v>520</v>
      </c>
      <c r="C20" s="39">
        <v>1</v>
      </c>
      <c r="D20" s="39" t="s">
        <v>483</v>
      </c>
    </row>
    <row r="21" spans="1:4">
      <c r="A21" s="46" t="s">
        <v>523</v>
      </c>
      <c r="B21" s="46" t="s">
        <v>522</v>
      </c>
      <c r="C21" s="39">
        <v>1</v>
      </c>
      <c r="D21" s="39" t="s">
        <v>483</v>
      </c>
    </row>
    <row r="22" spans="1:4">
      <c r="A22" s="46" t="s">
        <v>525</v>
      </c>
      <c r="B22" s="46" t="s">
        <v>524</v>
      </c>
      <c r="C22" s="39">
        <v>1</v>
      </c>
      <c r="D22" s="39" t="s">
        <v>483</v>
      </c>
    </row>
    <row r="23" spans="1:4" ht="25.5">
      <c r="A23" s="47" t="s">
        <v>526</v>
      </c>
      <c r="B23" s="47" t="s">
        <v>152</v>
      </c>
      <c r="C23" s="39">
        <v>1</v>
      </c>
      <c r="D23" s="39" t="s">
        <v>483</v>
      </c>
    </row>
    <row r="24" spans="1:4">
      <c r="A24" s="46" t="s">
        <v>527</v>
      </c>
      <c r="B24" s="42" t="s">
        <v>161</v>
      </c>
      <c r="C24" s="39">
        <v>1</v>
      </c>
      <c r="D24" s="39" t="s">
        <v>483</v>
      </c>
    </row>
    <row r="25" spans="1:4">
      <c r="A25" s="46" t="s">
        <v>528</v>
      </c>
      <c r="B25" s="47" t="s">
        <v>161</v>
      </c>
      <c r="C25" s="39">
        <v>1</v>
      </c>
      <c r="D25" s="39" t="s">
        <v>483</v>
      </c>
    </row>
    <row r="26" spans="1:4" ht="25.5">
      <c r="A26" s="47" t="s">
        <v>530</v>
      </c>
      <c r="B26" s="47" t="s">
        <v>529</v>
      </c>
      <c r="C26" s="39">
        <v>1</v>
      </c>
      <c r="D26" s="39" t="s">
        <v>483</v>
      </c>
    </row>
    <row r="27" spans="1:4">
      <c r="A27" s="46" t="s">
        <v>532</v>
      </c>
      <c r="B27" s="47" t="s">
        <v>531</v>
      </c>
      <c r="C27" s="39">
        <v>1</v>
      </c>
      <c r="D27" s="39" t="s">
        <v>483</v>
      </c>
    </row>
    <row r="28" spans="1:4">
      <c r="A28" s="46" t="s">
        <v>533</v>
      </c>
      <c r="B28" s="46" t="s">
        <v>170</v>
      </c>
      <c r="C28" s="39">
        <v>1</v>
      </c>
      <c r="D28" s="39" t="s">
        <v>483</v>
      </c>
    </row>
    <row r="29" spans="1:4">
      <c r="A29" s="46" t="s">
        <v>532</v>
      </c>
      <c r="B29" s="47" t="s">
        <v>534</v>
      </c>
      <c r="C29" s="39">
        <v>1</v>
      </c>
      <c r="D29" s="39" t="s">
        <v>483</v>
      </c>
    </row>
    <row r="30" spans="1:4">
      <c r="A30" t="s">
        <v>536</v>
      </c>
      <c r="B30" s="47" t="s">
        <v>535</v>
      </c>
      <c r="C30" s="39">
        <v>1</v>
      </c>
      <c r="D30" s="39" t="s">
        <v>483</v>
      </c>
    </row>
    <row r="31" spans="1:4">
      <c r="A31" t="s">
        <v>537</v>
      </c>
      <c r="B31" s="47" t="s">
        <v>535</v>
      </c>
      <c r="C31" s="39">
        <v>1</v>
      </c>
      <c r="D31" s="39" t="s">
        <v>483</v>
      </c>
    </row>
    <row r="32" spans="1:4">
      <c r="A32" t="s">
        <v>538</v>
      </c>
      <c r="B32" s="47" t="s">
        <v>535</v>
      </c>
      <c r="C32" s="39">
        <v>1</v>
      </c>
      <c r="D32" s="39" t="s">
        <v>483</v>
      </c>
    </row>
    <row r="33" spans="1:4">
      <c r="A33" s="44" t="s">
        <v>539</v>
      </c>
      <c r="B33" s="47" t="s">
        <v>504</v>
      </c>
      <c r="C33" s="39">
        <v>1</v>
      </c>
      <c r="D33" s="39" t="s">
        <v>483</v>
      </c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 s="42"/>
      <c r="B36" s="47"/>
      <c r="C36" s="39"/>
      <c r="D36" s="39"/>
    </row>
    <row r="37" spans="1:4">
      <c r="A37"/>
      <c r="B37" s="47"/>
      <c r="C37" s="39"/>
      <c r="D37" s="39"/>
    </row>
    <row r="38" spans="1:4">
      <c r="A38" s="42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48"/>
      <c r="D42" s="39"/>
    </row>
    <row r="43" spans="1:4">
      <c r="A43" s="42"/>
      <c r="B43" s="47"/>
      <c r="C43" s="48"/>
      <c r="D43" s="39"/>
    </row>
    <row r="44" spans="1:4">
      <c r="A44" s="42"/>
      <c r="B44" s="47"/>
      <c r="C44" s="48"/>
      <c r="D44" s="39"/>
    </row>
    <row r="45" spans="1:4">
      <c r="A45" s="42"/>
      <c r="B45" s="47"/>
      <c r="C45" s="48"/>
      <c r="D45" s="39"/>
    </row>
    <row r="46" spans="1:4">
      <c r="A46" s="47"/>
      <c r="B46" s="47"/>
      <c r="C46" s="48"/>
      <c r="D46" s="39"/>
    </row>
    <row r="47" spans="1:4">
      <c r="A47" s="47"/>
      <c r="B47" s="47"/>
      <c r="C47" s="48"/>
      <c r="D47" s="39"/>
    </row>
    <row r="48" spans="1:4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4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opLeftCell="A16" workbookViewId="0">
      <selection activeCell="A33" sqref="A33"/>
    </sheetView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80</v>
      </c>
      <c r="C4" t="s">
        <v>80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569</v>
      </c>
      <c r="F5">
        <v>502</v>
      </c>
    </row>
    <row r="6" spans="1:6">
      <c r="A6" t="s">
        <v>377</v>
      </c>
      <c r="B6" t="s">
        <v>352</v>
      </c>
      <c r="C6" t="s">
        <v>137</v>
      </c>
      <c r="D6" t="s">
        <v>116</v>
      </c>
      <c r="E6">
        <v>1460</v>
      </c>
      <c r="F6">
        <v>2640</v>
      </c>
    </row>
    <row r="7" spans="1:6">
      <c r="A7" t="s">
        <v>378</v>
      </c>
      <c r="D7" t="s">
        <v>116</v>
      </c>
      <c r="E7">
        <v>13897</v>
      </c>
      <c r="F7">
        <v>17334</v>
      </c>
    </row>
    <row r="8" spans="1:6">
      <c r="A8" t="s">
        <v>379</v>
      </c>
      <c r="D8" t="s">
        <v>116</v>
      </c>
      <c r="F8">
        <v>96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690</v>
      </c>
      <c r="F9">
        <v>1062</v>
      </c>
    </row>
    <row r="10" spans="1:6">
      <c r="A10" t="s">
        <v>381</v>
      </c>
      <c r="B10" t="s">
        <v>115</v>
      </c>
      <c r="C10" t="s">
        <v>115</v>
      </c>
      <c r="D10" t="s">
        <v>116</v>
      </c>
      <c r="E10">
        <v>16616</v>
      </c>
      <c r="F10">
        <v>21634</v>
      </c>
    </row>
    <row r="11" spans="1:6">
      <c r="A11" t="s">
        <v>382</v>
      </c>
      <c r="B11" t="s">
        <v>383</v>
      </c>
      <c r="C11" t="s">
        <v>84</v>
      </c>
      <c r="D11" t="s">
        <v>80</v>
      </c>
      <c r="E11">
        <v>40911</v>
      </c>
      <c r="F11">
        <v>48305</v>
      </c>
    </row>
    <row r="12" spans="1:6">
      <c r="A12" t="s">
        <v>384</v>
      </c>
      <c r="B12" t="s">
        <v>384</v>
      </c>
      <c r="C12" t="s">
        <v>91</v>
      </c>
      <c r="D12" t="s">
        <v>80</v>
      </c>
      <c r="E12">
        <v>10598</v>
      </c>
      <c r="F12">
        <v>10598</v>
      </c>
    </row>
    <row r="13" spans="1:6">
      <c r="A13" t="s">
        <v>385</v>
      </c>
      <c r="B13" t="s">
        <v>103</v>
      </c>
      <c r="C13" t="s">
        <v>103</v>
      </c>
      <c r="D13" t="s">
        <v>80</v>
      </c>
      <c r="E13">
        <v>3648</v>
      </c>
      <c r="F13">
        <v>2237</v>
      </c>
    </row>
    <row r="14" spans="1:6">
      <c r="A14" t="s">
        <v>386</v>
      </c>
      <c r="B14" t="s">
        <v>354</v>
      </c>
      <c r="C14" t="s">
        <v>137</v>
      </c>
      <c r="D14" t="s">
        <v>80</v>
      </c>
      <c r="E14">
        <v>8100</v>
      </c>
      <c r="F14">
        <v>8100</v>
      </c>
    </row>
    <row r="15" spans="1:6">
      <c r="A15" t="s">
        <v>387</v>
      </c>
      <c r="B15" t="s">
        <v>139</v>
      </c>
      <c r="C15" t="s">
        <v>139</v>
      </c>
      <c r="D15" t="s">
        <v>80</v>
      </c>
      <c r="E15">
        <v>1271</v>
      </c>
      <c r="F15">
        <v>1394</v>
      </c>
    </row>
    <row r="16" spans="1:6">
      <c r="A16" t="s">
        <v>388</v>
      </c>
      <c r="D16" t="s">
        <v>80</v>
      </c>
      <c r="E16">
        <v>81144</v>
      </c>
      <c r="F16">
        <v>92268</v>
      </c>
    </row>
    <row r="17" spans="1:6">
      <c r="A17" t="s">
        <v>389</v>
      </c>
      <c r="D17" t="s">
        <v>80</v>
      </c>
    </row>
    <row r="18" spans="1:6">
      <c r="A18" t="s">
        <v>390</v>
      </c>
      <c r="B18" t="s">
        <v>141</v>
      </c>
      <c r="C18" t="s">
        <v>141</v>
      </c>
      <c r="D18" t="s">
        <v>141</v>
      </c>
    </row>
    <row r="19" spans="1:6">
      <c r="A19" t="s">
        <v>391</v>
      </c>
      <c r="B19" t="s">
        <v>391</v>
      </c>
      <c r="C19" t="s">
        <v>163</v>
      </c>
      <c r="D19" t="s">
        <v>141</v>
      </c>
      <c r="E19">
        <v>2501</v>
      </c>
      <c r="F19">
        <v>5854</v>
      </c>
    </row>
    <row r="20" spans="1:6">
      <c r="A20" t="s">
        <v>392</v>
      </c>
      <c r="D20" t="s">
        <v>141</v>
      </c>
      <c r="E20">
        <v>676</v>
      </c>
      <c r="F20">
        <v>2106</v>
      </c>
    </row>
    <row r="21" spans="1:6">
      <c r="A21" t="s">
        <v>393</v>
      </c>
      <c r="B21" t="s">
        <v>394</v>
      </c>
      <c r="C21" t="s">
        <v>161</v>
      </c>
      <c r="D21" t="s">
        <v>141</v>
      </c>
      <c r="E21">
        <v>4089</v>
      </c>
      <c r="F21">
        <v>6684</v>
      </c>
    </row>
    <row r="22" spans="1:6">
      <c r="A22" t="s">
        <v>395</v>
      </c>
      <c r="B22" t="s">
        <v>180</v>
      </c>
      <c r="C22" t="s">
        <v>180</v>
      </c>
      <c r="D22" t="s">
        <v>165</v>
      </c>
      <c r="E22">
        <v>674</v>
      </c>
      <c r="F22">
        <v>192</v>
      </c>
    </row>
    <row r="23" spans="1:6">
      <c r="A23" t="s">
        <v>396</v>
      </c>
      <c r="B23" t="s">
        <v>394</v>
      </c>
      <c r="C23" t="s">
        <v>161</v>
      </c>
      <c r="D23" t="s">
        <v>141</v>
      </c>
      <c r="E23">
        <v>248</v>
      </c>
      <c r="F23">
        <v>1222</v>
      </c>
    </row>
    <row r="24" spans="1:6">
      <c r="A24" t="s">
        <v>397</v>
      </c>
      <c r="B24" t="s">
        <v>13</v>
      </c>
      <c r="C24" t="s">
        <v>13</v>
      </c>
      <c r="D24" t="s">
        <v>141</v>
      </c>
      <c r="E24">
        <v>8188</v>
      </c>
      <c r="F24">
        <v>16058</v>
      </c>
    </row>
    <row r="25" spans="1:6">
      <c r="A25" t="s">
        <v>398</v>
      </c>
      <c r="B25" t="s">
        <v>169</v>
      </c>
      <c r="C25" t="s">
        <v>168</v>
      </c>
      <c r="D25" t="s">
        <v>165</v>
      </c>
      <c r="E25">
        <v>142025</v>
      </c>
      <c r="F25">
        <v>134875</v>
      </c>
    </row>
    <row r="26" spans="1:6">
      <c r="A26" t="s">
        <v>399</v>
      </c>
      <c r="B26" t="s">
        <v>180</v>
      </c>
      <c r="C26" t="s">
        <v>180</v>
      </c>
      <c r="D26" t="s">
        <v>165</v>
      </c>
      <c r="E26">
        <v>843</v>
      </c>
      <c r="F26">
        <v>797</v>
      </c>
    </row>
    <row r="27" spans="1:6">
      <c r="A27" t="s">
        <v>395</v>
      </c>
      <c r="B27" t="s">
        <v>180</v>
      </c>
      <c r="C27" t="s">
        <v>180</v>
      </c>
      <c r="D27" t="s">
        <v>165</v>
      </c>
      <c r="E27">
        <v>2542</v>
      </c>
      <c r="F27">
        <v>3384</v>
      </c>
    </row>
    <row r="28" spans="1:6">
      <c r="A28" t="s">
        <v>400</v>
      </c>
      <c r="B28" t="s">
        <v>164</v>
      </c>
      <c r="C28" t="s">
        <v>164</v>
      </c>
      <c r="D28" t="s">
        <v>165</v>
      </c>
      <c r="E28">
        <v>153598</v>
      </c>
      <c r="F28">
        <v>155114</v>
      </c>
    </row>
    <row r="29" spans="1:6">
      <c r="A29" t="s">
        <v>401</v>
      </c>
      <c r="B29" t="s">
        <v>180</v>
      </c>
      <c r="C29" t="s">
        <v>180</v>
      </c>
      <c r="D29" t="s">
        <v>165</v>
      </c>
    </row>
    <row r="30" spans="1:6">
      <c r="A30" t="s">
        <v>402</v>
      </c>
      <c r="B30" t="s">
        <v>182</v>
      </c>
      <c r="C30" t="s">
        <v>182</v>
      </c>
      <c r="D30" t="s">
        <v>165</v>
      </c>
    </row>
    <row r="31" spans="1:6">
      <c r="A31" t="s">
        <v>403</v>
      </c>
      <c r="D31" t="s">
        <v>165</v>
      </c>
      <c r="E31">
        <v>115352</v>
      </c>
      <c r="F31">
        <v>115747</v>
      </c>
    </row>
    <row r="32" spans="1:6">
      <c r="A32" t="s">
        <v>404</v>
      </c>
      <c r="D32" t="s">
        <v>165</v>
      </c>
      <c r="E32">
        <v>-186635</v>
      </c>
      <c r="F32">
        <v>-38505</v>
      </c>
    </row>
    <row r="33" spans="1:6">
      <c r="A33" t="s">
        <v>405</v>
      </c>
      <c r="D33" t="s">
        <v>165</v>
      </c>
      <c r="F33">
        <v>-139376</v>
      </c>
    </row>
    <row r="34" spans="1:6">
      <c r="A34" t="s">
        <v>406</v>
      </c>
      <c r="D34" t="s">
        <v>165</v>
      </c>
      <c r="E34">
        <v>-1171</v>
      </c>
      <c r="F34">
        <v>-712</v>
      </c>
    </row>
    <row r="35" spans="1:6">
      <c r="A35" t="s">
        <v>407</v>
      </c>
      <c r="D35" t="s">
        <v>165</v>
      </c>
      <c r="E35">
        <v>-72454</v>
      </c>
      <c r="F35">
        <v>-62846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408</v>
      </c>
      <c r="B3" t="s">
        <v>409</v>
      </c>
      <c r="C3" t="s">
        <v>26</v>
      </c>
      <c r="D3" t="s">
        <v>409</v>
      </c>
    </row>
    <row r="4" spans="1:7">
      <c r="A4" t="s">
        <v>410</v>
      </c>
      <c r="D4" t="s">
        <v>409</v>
      </c>
      <c r="E4">
        <v>94267</v>
      </c>
      <c r="F4">
        <v>100808</v>
      </c>
      <c r="G4">
        <v>95470</v>
      </c>
    </row>
    <row r="5" spans="1:7">
      <c r="A5" t="s">
        <v>411</v>
      </c>
      <c r="D5" t="s">
        <v>409</v>
      </c>
      <c r="E5">
        <v>6481</v>
      </c>
      <c r="F5">
        <v>6185</v>
      </c>
      <c r="G5">
        <v>8302</v>
      </c>
    </row>
    <row r="6" spans="1:7">
      <c r="A6" t="s">
        <v>412</v>
      </c>
      <c r="B6" t="s">
        <v>45</v>
      </c>
      <c r="C6" t="s">
        <v>45</v>
      </c>
      <c r="D6" t="s">
        <v>409</v>
      </c>
      <c r="E6">
        <v>-100748</v>
      </c>
      <c r="F6">
        <v>-106993</v>
      </c>
      <c r="G6">
        <v>103772</v>
      </c>
    </row>
    <row r="7" spans="1:7">
      <c r="A7" t="s">
        <v>413</v>
      </c>
      <c r="B7" t="s">
        <v>58</v>
      </c>
      <c r="C7" t="s">
        <v>58</v>
      </c>
      <c r="D7" t="s">
        <v>409</v>
      </c>
    </row>
    <row r="8" spans="1:7">
      <c r="A8" t="s">
        <v>414</v>
      </c>
      <c r="D8" t="s">
        <v>409</v>
      </c>
      <c r="E8">
        <v>30866</v>
      </c>
      <c r="F8">
        <v>33501</v>
      </c>
      <c r="G8">
        <v>34211</v>
      </c>
    </row>
    <row r="9" spans="1:7">
      <c r="A9" t="s">
        <v>415</v>
      </c>
      <c r="B9" t="s">
        <v>36</v>
      </c>
      <c r="C9" t="s">
        <v>36</v>
      </c>
      <c r="D9" t="s">
        <v>409</v>
      </c>
      <c r="E9">
        <v>5258</v>
      </c>
      <c r="F9">
        <v>4223</v>
      </c>
      <c r="G9">
        <v>4423</v>
      </c>
    </row>
    <row r="10" spans="1:7">
      <c r="A10" t="s">
        <v>416</v>
      </c>
      <c r="B10" t="s">
        <v>42</v>
      </c>
      <c r="C10" t="s">
        <v>42</v>
      </c>
      <c r="D10" t="s">
        <v>409</v>
      </c>
      <c r="E10">
        <v>4442</v>
      </c>
      <c r="F10">
        <v>5111</v>
      </c>
      <c r="G10">
        <v>5647</v>
      </c>
    </row>
    <row r="11" spans="1:7">
      <c r="A11" t="s">
        <v>417</v>
      </c>
      <c r="D11" t="s">
        <v>409</v>
      </c>
      <c r="E11">
        <v>-2721</v>
      </c>
    </row>
    <row r="12" spans="1:7">
      <c r="A12" t="s">
        <v>418</v>
      </c>
      <c r="B12" t="s">
        <v>45</v>
      </c>
      <c r="C12" t="s">
        <v>45</v>
      </c>
      <c r="D12" t="s">
        <v>409</v>
      </c>
      <c r="E12">
        <v>37845</v>
      </c>
      <c r="F12">
        <v>42835</v>
      </c>
      <c r="G12">
        <v>44281</v>
      </c>
    </row>
    <row r="13" spans="1:7">
      <c r="A13" t="s">
        <v>419</v>
      </c>
      <c r="B13" t="s">
        <v>409</v>
      </c>
      <c r="C13" t="s">
        <v>26</v>
      </c>
      <c r="D13" t="s">
        <v>409</v>
      </c>
      <c r="E13">
        <v>62903</v>
      </c>
      <c r="F13">
        <v>64158</v>
      </c>
      <c r="G13">
        <v>59491</v>
      </c>
    </row>
    <row r="14" spans="1:7">
      <c r="A14" t="s">
        <v>420</v>
      </c>
      <c r="B14" t="s">
        <v>56</v>
      </c>
      <c r="C14" t="s">
        <v>56</v>
      </c>
      <c r="D14" t="s">
        <v>409</v>
      </c>
    </row>
    <row r="15" spans="1:7">
      <c r="A15" t="s">
        <v>421</v>
      </c>
      <c r="B15" t="s">
        <v>54</v>
      </c>
      <c r="C15" t="s">
        <v>54</v>
      </c>
      <c r="D15" t="s">
        <v>409</v>
      </c>
      <c r="E15">
        <v>81</v>
      </c>
      <c r="F15">
        <v>81</v>
      </c>
      <c r="G15">
        <v>83</v>
      </c>
    </row>
    <row r="16" spans="1:7">
      <c r="A16" t="s">
        <v>422</v>
      </c>
      <c r="B16" t="s">
        <v>51</v>
      </c>
      <c r="C16" t="s">
        <v>51</v>
      </c>
      <c r="D16" t="s">
        <v>409</v>
      </c>
      <c r="E16">
        <v>-7307</v>
      </c>
      <c r="F16">
        <v>-5402</v>
      </c>
      <c r="G16">
        <v>-2545</v>
      </c>
    </row>
    <row r="17" spans="1:7">
      <c r="A17" t="s">
        <v>423</v>
      </c>
      <c r="B17" t="s">
        <v>424</v>
      </c>
      <c r="C17" t="s">
        <v>33</v>
      </c>
      <c r="D17" t="s">
        <v>409</v>
      </c>
      <c r="E17">
        <v>119</v>
      </c>
      <c r="F17">
        <v>150</v>
      </c>
    </row>
    <row r="18" spans="1:7">
      <c r="A18" t="s">
        <v>425</v>
      </c>
      <c r="B18" t="s">
        <v>426</v>
      </c>
      <c r="C18" t="s">
        <v>58</v>
      </c>
      <c r="D18" t="s">
        <v>409</v>
      </c>
      <c r="E18">
        <v>-7107</v>
      </c>
      <c r="F18">
        <v>-5171</v>
      </c>
      <c r="G18">
        <v>-2462</v>
      </c>
    </row>
    <row r="19" spans="1:7">
      <c r="A19" t="s">
        <v>427</v>
      </c>
      <c r="B19" t="s">
        <v>428</v>
      </c>
      <c r="C19" t="s">
        <v>61</v>
      </c>
      <c r="D19" t="s">
        <v>409</v>
      </c>
      <c r="E19">
        <v>55796</v>
      </c>
      <c r="F19">
        <v>58987</v>
      </c>
      <c r="G19">
        <v>57029</v>
      </c>
    </row>
    <row r="20" spans="1:7">
      <c r="A20" t="s">
        <v>429</v>
      </c>
      <c r="B20" t="s">
        <v>56</v>
      </c>
      <c r="C20" t="s">
        <v>56</v>
      </c>
      <c r="D20" t="s">
        <v>409</v>
      </c>
      <c r="E20">
        <v>-101</v>
      </c>
      <c r="F20">
        <v>-109</v>
      </c>
      <c r="G20">
        <v>-224</v>
      </c>
    </row>
    <row r="21" spans="1:7">
      <c r="A21" t="s">
        <v>430</v>
      </c>
      <c r="D21" t="s">
        <v>409</v>
      </c>
      <c r="E21">
        <v>-14</v>
      </c>
      <c r="F21">
        <v>-11</v>
      </c>
    </row>
    <row r="22" spans="1:7">
      <c r="A22" t="s">
        <v>431</v>
      </c>
      <c r="B22" t="s">
        <v>70</v>
      </c>
      <c r="C22" t="s">
        <v>70</v>
      </c>
      <c r="D22" t="s">
        <v>409</v>
      </c>
      <c r="E22">
        <v>55681</v>
      </c>
      <c r="F22">
        <v>58867</v>
      </c>
      <c r="G22">
        <v>56805</v>
      </c>
    </row>
    <row r="23" spans="1:7">
      <c r="A23" t="s">
        <v>432</v>
      </c>
      <c r="B23" t="s">
        <v>67</v>
      </c>
      <c r="C23" t="s">
        <v>67</v>
      </c>
      <c r="D23" t="s">
        <v>409</v>
      </c>
    </row>
    <row r="24" spans="1:7">
      <c r="A24" t="s">
        <v>433</v>
      </c>
      <c r="D24" t="s">
        <v>409</v>
      </c>
      <c r="E24">
        <v>1114</v>
      </c>
      <c r="F24">
        <v>1177</v>
      </c>
      <c r="G24">
        <v>1136</v>
      </c>
    </row>
    <row r="25" spans="1:7">
      <c r="A25" t="s">
        <v>434</v>
      </c>
      <c r="D25" t="s">
        <v>409</v>
      </c>
      <c r="E25">
        <v>37868</v>
      </c>
      <c r="F25">
        <v>28869</v>
      </c>
      <c r="G25">
        <v>27848</v>
      </c>
    </row>
    <row r="26" spans="1:7">
      <c r="A26" t="s">
        <v>435</v>
      </c>
      <c r="D26" t="s">
        <v>409</v>
      </c>
      <c r="E26">
        <v>16699</v>
      </c>
      <c r="F26">
        <v>28821</v>
      </c>
      <c r="G26">
        <v>27821</v>
      </c>
    </row>
    <row r="27" spans="1:7">
      <c r="A27" t="s">
        <v>436</v>
      </c>
      <c r="D27" t="s">
        <v>409</v>
      </c>
    </row>
    <row r="28" spans="1:7">
      <c r="A28" t="s">
        <v>437</v>
      </c>
      <c r="D28" t="s">
        <v>409</v>
      </c>
      <c r="E28">
        <v>181</v>
      </c>
      <c r="F28">
        <v>181</v>
      </c>
      <c r="G28">
        <v>175</v>
      </c>
    </row>
    <row r="29" spans="1:7">
      <c r="A29" t="s">
        <v>438</v>
      </c>
      <c r="D29" t="s">
        <v>409</v>
      </c>
      <c r="E29">
        <v>171</v>
      </c>
      <c r="F29">
        <v>181</v>
      </c>
      <c r="G29">
        <v>175</v>
      </c>
    </row>
    <row r="30" spans="1:7">
      <c r="A30" t="s">
        <v>439</v>
      </c>
      <c r="D30" t="s">
        <v>409</v>
      </c>
    </row>
    <row r="31" spans="1:7">
      <c r="A31" t="s">
        <v>440</v>
      </c>
      <c r="D31" t="s">
        <v>409</v>
      </c>
    </row>
    <row r="32" spans="1:7">
      <c r="A32" t="s">
        <v>437</v>
      </c>
      <c r="D32" t="s">
        <v>409</v>
      </c>
      <c r="E32">
        <v>20950</v>
      </c>
      <c r="F32">
        <v>15916</v>
      </c>
      <c r="G32">
        <v>15904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workbookViewId="0"/>
  </sheetViews>
  <sheetFormatPr defaultRowHeight="12.75"/>
  <cols>
    <col min="1" max="4" width="25.7109375" customWidth="1"/>
  </cols>
  <sheetData>
    <row r="3" spans="1:7">
      <c r="E3">
        <v>2018</v>
      </c>
      <c r="F3">
        <v>2017</v>
      </c>
      <c r="G3">
        <v>2016</v>
      </c>
    </row>
    <row r="4" spans="1:7">
      <c r="A4" t="s">
        <v>441</v>
      </c>
      <c r="B4" t="s">
        <v>231</v>
      </c>
      <c r="C4" t="s">
        <v>231</v>
      </c>
      <c r="D4" t="s">
        <v>442</v>
      </c>
    </row>
    <row r="5" spans="1:7">
      <c r="A5" t="s">
        <v>431</v>
      </c>
      <c r="B5" t="s">
        <v>232</v>
      </c>
      <c r="C5" t="s">
        <v>232</v>
      </c>
      <c r="D5" t="s">
        <v>442</v>
      </c>
      <c r="E5">
        <v>55681</v>
      </c>
      <c r="F5">
        <v>58867</v>
      </c>
      <c r="G5">
        <v>56805</v>
      </c>
    </row>
    <row r="6" spans="1:7">
      <c r="A6" t="s">
        <v>443</v>
      </c>
    </row>
    <row r="7" spans="1:7">
      <c r="A7" t="s">
        <v>444</v>
      </c>
      <c r="B7" t="s">
        <v>231</v>
      </c>
      <c r="C7" t="s">
        <v>231</v>
      </c>
    </row>
    <row r="8" spans="1:7">
      <c r="A8" t="s">
        <v>416</v>
      </c>
      <c r="B8" t="s">
        <v>236</v>
      </c>
      <c r="C8" t="s">
        <v>236</v>
      </c>
      <c r="D8" t="s">
        <v>442</v>
      </c>
      <c r="E8">
        <v>4442</v>
      </c>
      <c r="F8">
        <v>5111</v>
      </c>
      <c r="G8">
        <v>5647</v>
      </c>
    </row>
    <row r="9" spans="1:7">
      <c r="A9" t="s">
        <v>445</v>
      </c>
      <c r="E9">
        <v>65</v>
      </c>
      <c r="F9">
        <v>238</v>
      </c>
      <c r="G9">
        <v>236</v>
      </c>
    </row>
    <row r="10" spans="1:7">
      <c r="A10" t="s">
        <v>446</v>
      </c>
      <c r="B10" t="s">
        <v>240</v>
      </c>
      <c r="C10" t="s">
        <v>240</v>
      </c>
      <c r="D10" t="s">
        <v>442</v>
      </c>
      <c r="E10">
        <v>793</v>
      </c>
      <c r="F10">
        <v>492</v>
      </c>
      <c r="G10">
        <v>299</v>
      </c>
    </row>
    <row r="11" spans="1:7">
      <c r="A11" t="s">
        <v>447</v>
      </c>
      <c r="B11" t="s">
        <v>276</v>
      </c>
      <c r="C11" t="s">
        <v>276</v>
      </c>
      <c r="D11" t="s">
        <v>442</v>
      </c>
      <c r="E11">
        <v>46</v>
      </c>
      <c r="F11">
        <v>58</v>
      </c>
      <c r="G11">
        <v>390</v>
      </c>
    </row>
    <row r="12" spans="1:7">
      <c r="A12" t="s">
        <v>448</v>
      </c>
      <c r="B12" t="s">
        <v>248</v>
      </c>
      <c r="C12" t="s">
        <v>248</v>
      </c>
      <c r="D12" t="s">
        <v>442</v>
      </c>
      <c r="E12">
        <v>277</v>
      </c>
      <c r="F12">
        <v>219</v>
      </c>
      <c r="G12">
        <v>143</v>
      </c>
    </row>
    <row r="13" spans="1:7">
      <c r="A13" t="s">
        <v>430</v>
      </c>
      <c r="E13">
        <v>14</v>
      </c>
      <c r="F13">
        <v>11</v>
      </c>
    </row>
    <row r="14" spans="1:7">
      <c r="A14" t="s">
        <v>417</v>
      </c>
      <c r="E14">
        <v>-2721</v>
      </c>
    </row>
    <row r="15" spans="1:7">
      <c r="A15" t="s">
        <v>449</v>
      </c>
      <c r="B15" t="s">
        <v>251</v>
      </c>
      <c r="C15" t="s">
        <v>251</v>
      </c>
      <c r="D15" t="s">
        <v>442</v>
      </c>
      <c r="E15">
        <v>-43</v>
      </c>
      <c r="F15">
        <v>20</v>
      </c>
      <c r="G15">
        <v>-2</v>
      </c>
    </row>
    <row r="16" spans="1:7">
      <c r="A16" t="s">
        <v>450</v>
      </c>
      <c r="B16" t="s">
        <v>251</v>
      </c>
      <c r="C16" t="s">
        <v>251</v>
      </c>
      <c r="D16" t="s">
        <v>442</v>
      </c>
    </row>
    <row r="17" spans="1:7">
      <c r="A17" t="s">
        <v>377</v>
      </c>
      <c r="B17" t="s">
        <v>265</v>
      </c>
      <c r="C17" t="s">
        <v>265</v>
      </c>
      <c r="D17" t="s">
        <v>442</v>
      </c>
      <c r="E17">
        <v>1240</v>
      </c>
      <c r="F17">
        <v>-1127</v>
      </c>
      <c r="G17">
        <v>-947</v>
      </c>
    </row>
    <row r="18" spans="1:7">
      <c r="A18" t="s">
        <v>378</v>
      </c>
      <c r="D18" t="s">
        <v>442</v>
      </c>
      <c r="E18">
        <v>3437</v>
      </c>
      <c r="F18">
        <v>1443</v>
      </c>
      <c r="G18">
        <v>-4430</v>
      </c>
    </row>
    <row r="19" spans="1:7">
      <c r="A19" t="s">
        <v>451</v>
      </c>
      <c r="B19" t="s">
        <v>264</v>
      </c>
      <c r="C19" t="s">
        <v>264</v>
      </c>
      <c r="D19" t="s">
        <v>442</v>
      </c>
      <c r="E19">
        <v>372</v>
      </c>
      <c r="F19">
        <v>58</v>
      </c>
      <c r="G19">
        <v>-44</v>
      </c>
    </row>
    <row r="20" spans="1:7">
      <c r="A20" t="s">
        <v>452</v>
      </c>
      <c r="B20" t="s">
        <v>273</v>
      </c>
      <c r="C20" t="s">
        <v>273</v>
      </c>
      <c r="D20" t="s">
        <v>442</v>
      </c>
      <c r="E20">
        <v>-6826</v>
      </c>
      <c r="F20">
        <v>-1494</v>
      </c>
      <c r="G20">
        <v>3703</v>
      </c>
    </row>
    <row r="21" spans="1:7">
      <c r="A21" t="s">
        <v>392</v>
      </c>
      <c r="D21" t="s">
        <v>442</v>
      </c>
      <c r="E21">
        <v>-1430</v>
      </c>
      <c r="F21">
        <v>185</v>
      </c>
      <c r="G21">
        <v>383</v>
      </c>
    </row>
    <row r="22" spans="1:7">
      <c r="A22" t="s">
        <v>449</v>
      </c>
      <c r="B22" t="s">
        <v>251</v>
      </c>
      <c r="C22" t="s">
        <v>251</v>
      </c>
      <c r="D22" t="s">
        <v>442</v>
      </c>
      <c r="E22">
        <v>44</v>
      </c>
      <c r="F22">
        <v>-27</v>
      </c>
      <c r="G22">
        <v>12</v>
      </c>
    </row>
    <row r="23" spans="1:7">
      <c r="A23" t="s">
        <v>453</v>
      </c>
      <c r="B23" t="s">
        <v>285</v>
      </c>
      <c r="C23" t="s">
        <v>285</v>
      </c>
      <c r="D23" t="s">
        <v>442</v>
      </c>
      <c r="E23">
        <v>55391</v>
      </c>
      <c r="F23">
        <v>64054</v>
      </c>
      <c r="G23">
        <v>62195</v>
      </c>
    </row>
    <row r="24" spans="1:7">
      <c r="A24" t="s">
        <v>454</v>
      </c>
      <c r="B24" t="s">
        <v>286</v>
      </c>
      <c r="C24" t="s">
        <v>286</v>
      </c>
      <c r="D24" t="s">
        <v>455</v>
      </c>
    </row>
    <row r="25" spans="1:7">
      <c r="A25" t="s">
        <v>456</v>
      </c>
      <c r="B25" t="s">
        <v>287</v>
      </c>
      <c r="C25" t="s">
        <v>287</v>
      </c>
      <c r="D25" t="s">
        <v>455</v>
      </c>
      <c r="E25">
        <v>-1256</v>
      </c>
      <c r="F25">
        <v>-1914</v>
      </c>
      <c r="G25">
        <v>-537</v>
      </c>
    </row>
    <row r="26" spans="1:7">
      <c r="A26" t="s">
        <v>457</v>
      </c>
      <c r="D26" t="s">
        <v>455</v>
      </c>
      <c r="E26">
        <v>2721</v>
      </c>
    </row>
    <row r="27" spans="1:7">
      <c r="A27" t="s">
        <v>458</v>
      </c>
      <c r="B27" t="s">
        <v>241</v>
      </c>
      <c r="C27" t="s">
        <v>241</v>
      </c>
      <c r="D27" t="s">
        <v>442</v>
      </c>
      <c r="E27">
        <v>-1425</v>
      </c>
      <c r="F27">
        <v>-2248</v>
      </c>
    </row>
    <row r="28" spans="1:7">
      <c r="A28" t="s">
        <v>459</v>
      </c>
      <c r="B28" t="s">
        <v>287</v>
      </c>
      <c r="C28" t="s">
        <v>287</v>
      </c>
      <c r="D28" t="s">
        <v>455</v>
      </c>
      <c r="G28">
        <v>-62312</v>
      </c>
    </row>
    <row r="29" spans="1:7">
      <c r="A29" t="s">
        <v>460</v>
      </c>
      <c r="B29" t="s">
        <v>287</v>
      </c>
      <c r="C29" t="s">
        <v>287</v>
      </c>
      <c r="D29" t="s">
        <v>455</v>
      </c>
      <c r="G29">
        <v>-90000</v>
      </c>
    </row>
    <row r="30" spans="1:7">
      <c r="A30" t="s">
        <v>461</v>
      </c>
      <c r="B30" t="s">
        <v>296</v>
      </c>
      <c r="C30" t="s">
        <v>296</v>
      </c>
      <c r="D30" t="s">
        <v>455</v>
      </c>
      <c r="E30">
        <v>40</v>
      </c>
      <c r="F30">
        <v>-4162</v>
      </c>
      <c r="G30">
        <v>-152849</v>
      </c>
    </row>
    <row r="31" spans="1:7">
      <c r="A31" t="s">
        <v>462</v>
      </c>
      <c r="B31" t="s">
        <v>297</v>
      </c>
      <c r="C31" t="s">
        <v>297</v>
      </c>
      <c r="D31" t="s">
        <v>463</v>
      </c>
    </row>
    <row r="32" spans="1:7">
      <c r="A32" t="s">
        <v>464</v>
      </c>
      <c r="D32" t="s">
        <v>455</v>
      </c>
      <c r="E32">
        <v>-61805</v>
      </c>
      <c r="F32">
        <v>-57771</v>
      </c>
      <c r="G32">
        <v>-53125</v>
      </c>
    </row>
    <row r="33" spans="1:7">
      <c r="A33" t="s">
        <v>465</v>
      </c>
      <c r="D33" t="s">
        <v>455</v>
      </c>
      <c r="E33">
        <v>83100</v>
      </c>
      <c r="F33">
        <v>70100</v>
      </c>
      <c r="G33">
        <v>218000</v>
      </c>
    </row>
    <row r="34" spans="1:7">
      <c r="A34" t="s">
        <v>466</v>
      </c>
      <c r="B34" t="s">
        <v>302</v>
      </c>
      <c r="C34" t="s">
        <v>302</v>
      </c>
      <c r="D34" t="s">
        <v>463</v>
      </c>
      <c r="E34">
        <v>-76000</v>
      </c>
      <c r="F34">
        <v>-72200</v>
      </c>
      <c r="G34">
        <v>-89000</v>
      </c>
    </row>
    <row r="35" spans="1:7">
      <c r="A35" t="s">
        <v>467</v>
      </c>
      <c r="B35" t="s">
        <v>302</v>
      </c>
      <c r="C35" t="s">
        <v>302</v>
      </c>
      <c r="D35" t="s">
        <v>455</v>
      </c>
      <c r="E35">
        <v>-665</v>
      </c>
      <c r="F35">
        <v>-146</v>
      </c>
      <c r="G35">
        <v>-987</v>
      </c>
    </row>
    <row r="36" spans="1:7">
      <c r="A36" t="s">
        <v>449</v>
      </c>
      <c r="B36" t="s">
        <v>251</v>
      </c>
      <c r="C36" t="s">
        <v>251</v>
      </c>
      <c r="D36" t="s">
        <v>442</v>
      </c>
      <c r="E36">
        <v>6</v>
      </c>
      <c r="F36">
        <v>5</v>
      </c>
      <c r="G36">
        <v>3</v>
      </c>
    </row>
    <row r="37" spans="1:7">
      <c r="A37" t="s">
        <v>468</v>
      </c>
      <c r="B37" t="s">
        <v>311</v>
      </c>
      <c r="C37" t="s">
        <v>311</v>
      </c>
      <c r="D37" t="s">
        <v>463</v>
      </c>
      <c r="E37">
        <v>-55364</v>
      </c>
      <c r="F37">
        <v>-60012</v>
      </c>
      <c r="G37">
        <v>74891</v>
      </c>
    </row>
    <row r="38" spans="1:7">
      <c r="A38" t="s">
        <v>469</v>
      </c>
      <c r="B38" t="s">
        <v>314</v>
      </c>
      <c r="C38" t="s">
        <v>314</v>
      </c>
      <c r="D38" t="s">
        <v>463</v>
      </c>
      <c r="E38">
        <v>67</v>
      </c>
      <c r="F38">
        <v>-120</v>
      </c>
      <c r="G38">
        <v>-15763</v>
      </c>
    </row>
    <row r="39" spans="1:7">
      <c r="A39" t="s">
        <v>470</v>
      </c>
      <c r="B39" t="s">
        <v>471</v>
      </c>
      <c r="C39" t="s">
        <v>315</v>
      </c>
      <c r="D39" t="s">
        <v>463</v>
      </c>
      <c r="E39">
        <v>502</v>
      </c>
      <c r="F39">
        <v>622</v>
      </c>
      <c r="G39">
        <v>16385</v>
      </c>
    </row>
    <row r="40" spans="1:7">
      <c r="A40" t="s">
        <v>472</v>
      </c>
      <c r="B40" t="s">
        <v>316</v>
      </c>
      <c r="C40" t="s">
        <v>316</v>
      </c>
      <c r="D40" t="s">
        <v>463</v>
      </c>
      <c r="E40">
        <v>569</v>
      </c>
      <c r="F40">
        <v>502</v>
      </c>
      <c r="G40">
        <v>622</v>
      </c>
    </row>
    <row r="41" spans="1:7">
      <c r="A41" t="s">
        <v>473</v>
      </c>
      <c r="B41" t="s">
        <v>311</v>
      </c>
      <c r="C41" t="s">
        <v>311</v>
      </c>
      <c r="D41" t="s">
        <v>463</v>
      </c>
    </row>
    <row r="42" spans="1:7">
      <c r="A42" t="s">
        <v>474</v>
      </c>
      <c r="B42" t="s">
        <v>251</v>
      </c>
      <c r="C42" t="s">
        <v>251</v>
      </c>
      <c r="D42" t="s">
        <v>442</v>
      </c>
      <c r="E42">
        <v>-3767</v>
      </c>
    </row>
    <row r="43" spans="1:7">
      <c r="A43" t="s">
        <v>475</v>
      </c>
      <c r="B43" t="s">
        <v>287</v>
      </c>
      <c r="C43" t="s">
        <v>287</v>
      </c>
      <c r="D43" t="s">
        <v>455</v>
      </c>
      <c r="E43">
        <v>60</v>
      </c>
    </row>
    <row r="44" spans="1:7">
      <c r="A44" t="s">
        <v>476</v>
      </c>
      <c r="D44" t="s">
        <v>463</v>
      </c>
    </row>
    <row r="45" spans="1:7">
      <c r="A45" t="s">
        <v>477</v>
      </c>
      <c r="B45" t="s">
        <v>478</v>
      </c>
      <c r="C45" t="s">
        <v>247</v>
      </c>
      <c r="D45" t="s">
        <v>442</v>
      </c>
      <c r="E45">
        <v>124</v>
      </c>
      <c r="F45">
        <v>143</v>
      </c>
      <c r="G45">
        <v>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3F6002-CD4E-4252-8A9E-63A16DEC1A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A39599-86CF-45BC-B4FC-7B73942004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262CA-5869-43B7-BA08-CFABD3A478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2021-11-16T04:26:17Z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