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24" i="1"/>
  <c r="G364" i="1" s="1"/>
  <c r="F24" i="1"/>
  <c r="G433" i="1"/>
  <c r="G432" i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L377" i="1"/>
  <c r="N376" i="1"/>
  <c r="O375" i="1"/>
  <c r="N375" i="1"/>
  <c r="M375" i="1"/>
  <c r="L375" i="1"/>
  <c r="K375" i="1"/>
  <c r="J375" i="1"/>
  <c r="J373" i="1"/>
  <c r="N371" i="1"/>
  <c r="H370" i="1"/>
  <c r="J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G161" i="1" s="1"/>
  <c r="G8" i="1" s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G128" i="1" s="1"/>
  <c r="G7" i="1" s="1"/>
  <c r="O98" i="1"/>
  <c r="N98" i="1"/>
  <c r="M98" i="1"/>
  <c r="L98" i="1"/>
  <c r="K98" i="1"/>
  <c r="J98" i="1"/>
  <c r="I98" i="1"/>
  <c r="H98" i="1"/>
  <c r="G98" i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364" i="1" l="1"/>
  <c r="G12" i="1"/>
  <c r="G376" i="1" s="1"/>
  <c r="G383" i="1"/>
  <c r="G382" i="1"/>
  <c r="F383" i="1"/>
  <c r="F382" i="1"/>
  <c r="F326" i="1"/>
  <c r="F376" i="1"/>
  <c r="G326" i="1"/>
  <c r="J368" i="1"/>
  <c r="N370" i="1"/>
  <c r="H373" i="1"/>
  <c r="F375" i="1"/>
  <c r="L376" i="1"/>
  <c r="J377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72" i="1"/>
  <c r="H375" i="1"/>
  <c r="J378" i="1"/>
  <c r="H381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F377" i="1"/>
  <c r="N377" i="1"/>
  <c r="L378" i="1"/>
  <c r="H382" i="1"/>
  <c r="G363" i="1"/>
  <c r="O368" i="1"/>
  <c r="O372" i="1"/>
  <c r="I376" i="1"/>
  <c r="G377" i="1"/>
  <c r="O377" i="1"/>
  <c r="M378" i="1"/>
  <c r="I382" i="1"/>
  <c r="F13" i="1"/>
  <c r="F14" i="1" s="1"/>
  <c r="F44" i="1"/>
  <c r="H363" i="1"/>
  <c r="G13" i="1"/>
  <c r="G44" i="1"/>
  <c r="I363" i="1"/>
  <c r="F353" i="1" l="1"/>
  <c r="F355" i="1" s="1"/>
  <c r="F357" i="1" s="1"/>
  <c r="F385" i="1"/>
  <c r="G378" i="1"/>
  <c r="G370" i="1"/>
  <c r="G59" i="1"/>
  <c r="G67" i="1" s="1"/>
  <c r="G71" i="1" s="1"/>
  <c r="F378" i="1"/>
  <c r="F370" i="1"/>
  <c r="F59" i="1"/>
  <c r="F67" i="1" s="1"/>
  <c r="F71" i="1" s="1"/>
  <c r="G366" i="1"/>
  <c r="G14" i="1"/>
  <c r="G353" i="1"/>
  <c r="G355" i="1" s="1"/>
  <c r="G357" i="1" s="1"/>
  <c r="G385" i="1"/>
  <c r="F366" i="1"/>
  <c r="G373" i="1" l="1"/>
  <c r="G83" i="1"/>
  <c r="G372" i="1"/>
  <c r="G6" i="1"/>
  <c r="F373" i="1"/>
  <c r="F83" i="1"/>
  <c r="F372" i="1"/>
  <c r="F6" i="1"/>
  <c r="G371" i="1" l="1"/>
  <c r="G365" i="1"/>
  <c r="F371" i="1"/>
  <c r="F365" i="1"/>
</calcChain>
</file>

<file path=xl/sharedStrings.xml><?xml version="1.0" encoding="utf-8"?>
<sst xmlns="http://schemas.openxmlformats.org/spreadsheetml/2006/main" count="747" uniqueCount="500">
  <si>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</si>
  <si>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</si>
  <si>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</si>
  <si>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</si>
  <si>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</si>
  <si>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</si>
  <si>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</si>
  <si>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</si>
  <si>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</si>
  <si>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</si>
  <si>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</si>
  <si>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</si>
  <si>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</si>
  <si>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</si>
  <si>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</si>
  <si>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</si>
  <si>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</si>
  <si>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</si>
  <si>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</si>
  <si>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</si>
  <si>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</si>
  <si>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</si>
  <si>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</si>
  <si>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</si>
  <si>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</si>
  <si>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</si>
  <si>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</si>
  <si>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</si>
  <si>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</si>
  <si>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</si>
  <si>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</si>
  <si>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</si>
  <si>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</si>
  <si>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</si>
  <si>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</si>
  <si>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</si>
  <si>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</si>
  <si>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</si>
  <si>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</si>
  <si>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</si>
  <si>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</si>
  <si>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</si>
  <si>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</si>
  <si>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</si>
  <si>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</si>
  <si>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</si>
  <si>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</si>
  <si>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</si>
  <si>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</si>
  <si>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</si>
  <si>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</si>
  <si>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</si>
  <si>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</si>
  <si>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</si>
  <si>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</si>
  <si>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</si>
  <si>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</si>
  <si>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</si>
  <si>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</si>
  <si>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</si>
  <si>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</si>
  <si>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</si>
  <si>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</si>
  <si>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</si>
  <si>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</si>
  <si>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</si>
  <si>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</si>
  <si>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</si>
  <si>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</si>
  <si>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</si>
  <si>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</si>
  <si>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</si>
  <si>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</si>
  <si>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</si>
  <si>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</si>
  <si>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</si>
  <si>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</si>
  <si>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</si>
  <si>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</si>
  <si>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</si>
  <si>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</si>
  <si>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</si>
  <si>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</si>
  <si>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</si>
  <si>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</si>
  <si>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</si>
  <si>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</si>
  <si>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</si>
  <si>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</si>
  <si>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</si>
  <si>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</si>
  <si>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</si>
  <si>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</si>
  <si>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</si>
  <si>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</si>
  <si>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</si>
  <si>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</si>
  <si>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</si>
  <si>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</si>
  <si>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</si>
  <si>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</si>
  <si>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</si>
  <si>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</si>
  <si>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</si>
  <si>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</si>
  <si>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</si>
  <si>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</si>
  <si>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</si>
  <si>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</si>
  <si>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</si>
  <si>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</si>
  <si>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</si>
  <si>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</si>
  <si>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</si>
  <si>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</si>
  <si>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</si>
  <si>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</si>
  <si>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</si>
  <si>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</si>
  <si>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</si>
  <si>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</si>
  <si>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</si>
  <si>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</si>
  <si>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</si>
  <si>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</si>
  <si>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</si>
  <si>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</si>
  <si>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</si>
  <si>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</si>
  <si>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</si>
  <si>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</si>
  <si>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</si>
  <si>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</si>
  <si>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</si>
  <si>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</si>
  <si>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</si>
  <si>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</si>
  <si>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</si>
  <si>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</si>
  <si>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</si>
  <si>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</si>
  <si>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</si>
  <si>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</si>
  <si>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</si>
  <si>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</si>
  <si>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</si>
  <si>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</si>
  <si>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</si>
  <si>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</si>
  <si>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</si>
  <si>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</si>
  <si>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</si>
  <si>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</si>
  <si>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</si>
  <si>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</si>
  <si>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</si>
  <si>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</si>
  <si>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</si>
  <si>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</si>
  <si>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</si>
  <si>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</si>
  <si>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</si>
  <si>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</si>
  <si>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</si>
  <si>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</si>
  <si>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</si>
  <si>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</si>
  <si>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</si>
  <si>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</si>
  <si>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</si>
  <si>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</si>
  <si>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</si>
  <si>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</si>
  <si>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</si>
  <si>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</si>
  <si>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</si>
  <si>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</si>
  <si>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</si>
  <si>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</si>
  <si>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</si>
  <si>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</si>
  <si>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</si>
  <si>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</si>
  <si>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</si>
  <si>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</si>
  <si>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</si>
  <si>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</si>
  <si>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</si>
  <si>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</si>
  <si>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</si>
  <si>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</si>
  <si>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</si>
  <si>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</si>
  <si>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</si>
  <si>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</si>
  <si>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</si>
  <si>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</si>
  <si>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</si>
  <si>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</si>
  <si>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</si>
  <si>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</si>
  <si>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</si>
  <si>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</si>
  <si>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</si>
  <si>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</si>
  <si>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</si>
  <si>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</si>
  <si>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</si>
  <si>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</si>
  <si>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</si>
  <si>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</si>
  <si>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</si>
  <si>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</si>
  <si>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</si>
  <si>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</si>
  <si>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</si>
  <si>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</si>
  <si>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</si>
  <si>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</si>
  <si>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</si>
  <si>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</si>
  <si>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</si>
  <si>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</si>
  <si>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</si>
  <si>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</si>
  <si>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</si>
  <si>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</si>
  <si>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</si>
  <si>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</si>
  <si>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</si>
  <si>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</si>
  <si>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</si>
  <si>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</si>
  <si>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</si>
  <si>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</si>
  <si>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</si>
  <si>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</si>
  <si>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</si>
  <si>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</si>
  <si>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</si>
  <si>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</si>
  <si>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</si>
  <si>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</si>
  <si>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</si>
  <si>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</si>
  <si>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</si>
  <si>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</si>
  <si>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</si>
  <si>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</si>
  <si>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</si>
  <si>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</si>
  <si>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</si>
  <si>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</si>
  <si>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</si>
  <si>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</si>
  <si>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</si>
  <si>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</si>
  <si>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</si>
  <si>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</si>
  <si>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</si>
  <si>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</si>
  <si>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</si>
  <si>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</si>
  <si>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</si>
  <si>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</si>
  <si>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</si>
  <si>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</si>
  <si>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</si>
  <si>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</si>
  <si>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</si>
  <si>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</si>
  <si>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</si>
  <si>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</si>
  <si>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</si>
  <si>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</si>
  <si>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</si>
  <si>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</si>
  <si>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</si>
  <si>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</si>
  <si>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</si>
  <si>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</si>
  <si>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</si>
  <si>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</si>
  <si>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</si>
  <si>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</si>
  <si>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</si>
  <si>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</si>
  <si>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</si>
  <si>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</si>
  <si>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</si>
  <si>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</si>
  <si>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</si>
  <si>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</si>
  <si>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</si>
  <si>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</si>
  <si>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</si>
  <si>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</si>
  <si>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</si>
  <si>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</si>
  <si>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</si>
  <si>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</si>
  <si>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</si>
  <si>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</si>
  <si>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</si>
  <si>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</si>
  <si>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</si>
  <si>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</si>
  <si>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</si>
  <si>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</si>
  <si>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</si>
  <si>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</si>
  <si>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</si>
  <si>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</si>
  <si>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</si>
  <si>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</si>
  <si>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</si>
  <si>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</si>
  <si>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</si>
  <si>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</si>
  <si>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</si>
  <si>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</si>
  <si>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</si>
  <si>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</si>
  <si>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</si>
  <si>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</si>
  <si>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</si>
  <si>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</si>
  <si>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</si>
  <si>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</si>
  <si>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</si>
  <si>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</si>
  <si>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</si>
  <si>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</si>
  <si>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</si>
  <si>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</si>
  <si>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</si>
  <si>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</si>
  <si>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</si>
  <si>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</si>
  <si>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</si>
  <si>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</si>
  <si>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</si>
  <si>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</si>
  <si>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</si>
  <si>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</si>
  <si>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</si>
  <si>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</si>
  <si>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</si>
  <si>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</si>
  <si>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</si>
  <si>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</si>
  <si>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</si>
  <si>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</si>
  <si>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</si>
  <si>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</si>
  <si>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</si>
  <si>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</si>
  <si>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</si>
  <si>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</si>
  <si>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</si>
  <si>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</si>
  <si>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</si>
  <si>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</si>
  <si>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</si>
  <si>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</si>
  <si>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</si>
  <si>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</si>
  <si>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</si>
  <si>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</si>
  <si>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</si>
  <si>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</si>
  <si>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</si>
  <si>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</si>
  <si>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</si>
  <si>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(dollars in thousands, except per share data)</t>
  </si>
  <si>
    <t>ASSETS</t>
  </si>
  <si>
    <t>Real estate assets at cost, net</t>
  </si>
  <si>
    <t>Cash and cash equivalents</t>
  </si>
  <si>
    <t>Short-term investments</t>
  </si>
  <si>
    <t>Deferred income taxes</t>
  </si>
  <si>
    <t>Real estate assets held for sale</t>
  </si>
  <si>
    <t>Other assets</t>
  </si>
  <si>
    <t>Total assets</t>
  </si>
  <si>
    <t>LIABILITIES AND STOCKHOLDERS' EQUITY</t>
  </si>
  <si>
    <t>Mortgage and construction loans, net of debt issuance costs</t>
  </si>
  <si>
    <t>Deferred revenue</t>
  </si>
  <si>
    <t>Accrued Revenue</t>
  </si>
  <si>
    <t>Accounts payable and accrued liabilities</t>
  </si>
  <si>
    <t>Dividend payable</t>
  </si>
  <si>
    <t>Other liabilities</t>
  </si>
  <si>
    <t>Total liabilities</t>
  </si>
  <si>
    <t>Commitments and Contingencies (Note 10)</t>
  </si>
  <si>
    <t>Stockholders' Equity</t>
  </si>
  <si>
    <t>Common stock, par value $0.01 per share, 10,000,000 shares authorized, 5,635,706</t>
  </si>
  <si>
    <t>and 5,541,029 shares issued, respectively, and 5,065,173 and 5,000,535 shares outstanding, respectively</t>
  </si>
  <si>
    <t>Additional paid-in capital</t>
  </si>
  <si>
    <t>Retained earnings (deficit)</t>
  </si>
  <si>
    <t>Accumulated other comprehensive income (loss), net of tax</t>
  </si>
  <si>
    <t>Treasury stock, at cost, 570,533 and 540,494 shares, respectively</t>
  </si>
  <si>
    <t>Treasury Stock</t>
  </si>
  <si>
    <t>Total stockholders' equity</t>
  </si>
  <si>
    <t>Rental revenue</t>
  </si>
  <si>
    <t>Net revenue</t>
  </si>
  <si>
    <t>Revenue from property sales</t>
  </si>
  <si>
    <t>Total revenue</t>
  </si>
  <si>
    <t>Total Cost of Revenue</t>
  </si>
  <si>
    <t>Total Cost of Revenue TODO REMOVE</t>
  </si>
  <si>
    <t>Operating expenses of rental properties</t>
  </si>
  <si>
    <t>Revenue</t>
  </si>
  <si>
    <t>Depreciation and amortization expense</t>
  </si>
  <si>
    <t>General and administrative expenses</t>
  </si>
  <si>
    <t>Costs related to property sales</t>
  </si>
  <si>
    <t>Total expenses</t>
  </si>
  <si>
    <t>Operating income</t>
  </si>
  <si>
    <t>Interest expense</t>
  </si>
  <si>
    <t>Investment income</t>
  </si>
  <si>
    <t>Gain on sales of common stock of Centaur Media plc</t>
  </si>
  <si>
    <t>Gain on sale of assets</t>
  </si>
  <si>
    <t>Gain on Disposals</t>
  </si>
  <si>
    <t>(Loss) income before income tax provision</t>
  </si>
  <si>
    <t>Income tax provision</t>
  </si>
  <si>
    <t>Net (loss) income</t>
  </si>
  <si>
    <t>Basic net (loss) income per common share</t>
  </si>
  <si>
    <t>(dollars in thousands)</t>
  </si>
  <si>
    <t>Other comprehensive income, net of tax:</t>
  </si>
  <si>
    <t>Total Other Comprehensive Income</t>
  </si>
  <si>
    <t>Reclassifications included in net (loss) income</t>
  </si>
  <si>
    <t>Unrealized gain (loss) on cash flow hedges</t>
  </si>
  <si>
    <t>Increase (decrease) in fair value of Centaur Media plc</t>
  </si>
  <si>
    <t>Total other comprehensive income, net of tax</t>
  </si>
  <si>
    <t>Operating activities:</t>
  </si>
  <si>
    <t>Operating Activities</t>
  </si>
  <si>
    <t>Adjustments to reconcile net (loss) income to net cash provided by operating activities:</t>
  </si>
  <si>
    <t>Depreciation and amortization</t>
  </si>
  <si>
    <t>Gain on sales of properties</t>
  </si>
  <si>
    <t>Stock-based compensation expense</t>
  </si>
  <si>
    <t>Amortization of debt issuance costs</t>
  </si>
  <si>
    <t>Amortization of terminated swap agreement</t>
  </si>
  <si>
    <t>Payment of employee withholding taxes on options exercised</t>
  </si>
  <si>
    <t>Changes in assets and liabilities:</t>
  </si>
  <si>
    <t>Net cash provided by operating activities</t>
  </si>
  <si>
    <t>Investing activities:</t>
  </si>
  <si>
    <t>Investing Activities</t>
  </si>
  <si>
    <t>Additions to real estate assets</t>
  </si>
  <si>
    <t>Short-term investments, net</t>
  </si>
  <si>
    <t>Proceeds from sales of properties, net of expenses</t>
  </si>
  <si>
    <t>Deferred leasing costs and other</t>
  </si>
  <si>
    <t>Proceeds from sales of properties returned from (deposited in) escrow, net</t>
  </si>
  <si>
    <t>Acquisition of building</t>
  </si>
  <si>
    <t>Proceeds from sales of common stock of Centaur Media plc</t>
  </si>
  <si>
    <t>Financing Activities</t>
  </si>
  <si>
    <t>Net cash used in investing activities</t>
  </si>
  <si>
    <t>Financing activities:</t>
  </si>
  <si>
    <t>Proceeds from mortgage and construction loans</t>
  </si>
  <si>
    <t>Principal payments on mortgage loans</t>
  </si>
  <si>
    <t>Dividends paid to stockholders</t>
  </si>
  <si>
    <t>Proceeds from exercise of stock options</t>
  </si>
  <si>
    <t>Payment of debt issuance costs</t>
  </si>
  <si>
    <t>Finance Costs</t>
  </si>
  <si>
    <t>Repurchase of common stock</t>
  </si>
  <si>
    <t>Mortgage proceeds returned from escrow</t>
  </si>
  <si>
    <t>Payment for termination of interest rate swap agreement</t>
  </si>
  <si>
    <t>Net cash provided by financing activities</t>
  </si>
  <si>
    <t>Net (decrease) increase in cash and cash equivalents</t>
  </si>
  <si>
    <t>Net increase (decrease) in cash and cash equivalents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</si>
  <si>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</si>
  <si>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</si>
  <si>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</si>
  <si>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</si>
  <si>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</si>
  <si>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</si>
  <si>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</si>
  <si>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operating lease expenses</t>
  </si>
  <si>
    <t>interest expense</t>
  </si>
  <si>
    <t>interest paid and financial costs</t>
  </si>
  <si>
    <t>current taxation</t>
  </si>
  <si>
    <t>property, plant and equipment</t>
  </si>
  <si>
    <t>other assets</t>
  </si>
  <si>
    <t>other non-current assets</t>
  </si>
  <si>
    <t>other non-current liabilities</t>
  </si>
  <si>
    <t>ordinary shares</t>
  </si>
  <si>
    <t>changed value</t>
  </si>
  <si>
    <t>rental revenue</t>
  </si>
  <si>
    <t>revenue from property sales</t>
  </si>
  <si>
    <t>added value</t>
  </si>
  <si>
    <t>operating expenses of rental properties</t>
  </si>
  <si>
    <t>sales and distribution expenses</t>
  </si>
  <si>
    <t>costs related to property sales</t>
  </si>
  <si>
    <t>changed sign</t>
  </si>
  <si>
    <t>exceptional gains (losses)</t>
  </si>
  <si>
    <t>gain on sales of common stock of centaur media plc</t>
  </si>
  <si>
    <t>income tax provision</t>
  </si>
  <si>
    <t>deleted value</t>
  </si>
  <si>
    <t>real estate assets at cost, net</t>
  </si>
  <si>
    <t>real estate assets held for sale</t>
  </si>
  <si>
    <t>mortgage and construction loans, net of debt issuance costs</t>
  </si>
  <si>
    <t>accounts payable and accrued liabilities</t>
  </si>
  <si>
    <t>other liabilities</t>
  </si>
  <si>
    <t>common stock, par value $0.01 per share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</si>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</sst>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12" borderId="0" xfId="0" applyFont="1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72-4DB0-B160-F5202066C8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95-4A8B-B0F8-FED41EE0D4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CD-4F26-AB84-FB31B8DA6E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A8-4196-BF8D-941A819D38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E2-48E7-BB72-A3B793A72F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5D-443D-A978-777B066ECD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D1-49D9-8671-2882235C21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EA-4778-973C-ABA8514F3C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B8-4158-BA03-31EDD09A24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96-4D8B-A095-F5EA8EB513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F10-4DB0-A6E1-DAAB5514D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5B-4685-B776-BB3A72FC9B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A8-4B12-96C2-127CE85D9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68-440C-ABF7-E8FE402F80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63-4539-9B76-BA74CAB6BD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8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-1653</v>
      </c>
      <c r="G6" s="7">
        <f t="shared" ref="G6:O6" si="1">IF(G4=$BF$1,"",G71)</f>
        <v>4627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237877</v>
      </c>
      <c r="G7" s="7">
        <f t="shared" ref="G7:O7" si="2">IF(G4=$BF$1,"",G128)</f>
        <v>218969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25592</v>
      </c>
      <c r="G8" s="7">
        <f t="shared" ref="G8:O8" si="3">IF(G4=$BF$1,"",G161)</f>
        <v>30068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16211</v>
      </c>
      <c r="G9" s="7">
        <f t="shared" ref="G9:O9" si="4">IF(G4=$BF$1,"",G189)</f>
        <v>18809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152430</v>
      </c>
      <c r="G10" s="7">
        <f t="shared" ref="G10:O10" si="5">IF(G4=$BF$1,"",G210)</f>
        <v>137175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94828</v>
      </c>
      <c r="G11" s="7">
        <f t="shared" ref="G11:O11" si="6">IF(G4=$BF$1,"",G227)</f>
        <v>93053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263469</v>
      </c>
      <c r="G12" s="35">
        <f t="shared" ref="G12:O12" si="7">IF(G4=$BF$1,"",SUM(G7:G8))</f>
        <v>249037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263469</v>
      </c>
      <c r="G13" s="35">
        <f t="shared" ref="G13:O13" si="8">IF(G4=$BF$1,"",SUM(G9:G11))</f>
        <v>249037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32777+1023</f>
        <v>33800</v>
      </c>
      <c r="G24">
        <f>29939+13945</f>
        <v>43884</v>
      </c>
      <c r="H24">
        <v>5627</v>
      </c>
      <c r="P24" s="49" t="s">
        <v>481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33800</v>
      </c>
      <c r="G30" s="7">
        <f>IF(G4=$BF$1,"",G24-G25+ABS(G26)-G27-G28-G29)</f>
        <v>43884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 s="38">
        <v>144</v>
      </c>
      <c r="G33" s="38">
        <v>3780</v>
      </c>
      <c r="P33" s="49" t="s">
        <v>484</v>
      </c>
    </row>
    <row r="34" spans="5:16">
      <c r="E34" s="1" t="s">
        <v>36</v>
      </c>
      <c r="F34">
        <v>7749</v>
      </c>
      <c r="G34">
        <v>8552</v>
      </c>
      <c r="H34">
        <v>7367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v>9532</v>
      </c>
      <c r="G39" s="38">
        <v>8866</v>
      </c>
      <c r="P39" s="49" t="s">
        <v>484</v>
      </c>
    </row>
    <row r="40" spans="5:16">
      <c r="E40" s="1" t="s">
        <v>42</v>
      </c>
      <c r="F40">
        <v>11404</v>
      </c>
      <c r="G40">
        <v>10064</v>
      </c>
      <c r="H40">
        <v>8797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28829</v>
      </c>
      <c r="G43" s="7">
        <f>G32+G33+G34+G35+G36+G37+G38+G39+G40+G41+G42</f>
        <v>31262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4971</v>
      </c>
      <c r="G44" s="7">
        <f>IF(G4=$BF$1,"",G30+G31-G43)</f>
        <v>12622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  <c r="F45">
        <v>0</v>
      </c>
      <c r="G45">
        <v>0</v>
      </c>
      <c r="H45">
        <v>122</v>
      </c>
    </row>
    <row r="46" spans="5:16">
      <c r="E46" s="1" t="s">
        <v>48</v>
      </c>
    </row>
    <row r="47" spans="5:16">
      <c r="E47" s="1" t="s">
        <v>49</v>
      </c>
      <c r="G47" s="38">
        <v>275</v>
      </c>
      <c r="P47" s="49" t="s">
        <v>484</v>
      </c>
    </row>
    <row r="48" spans="5:16">
      <c r="E48" s="1" t="s">
        <v>50</v>
      </c>
    </row>
    <row r="49" spans="5:16">
      <c r="E49" s="1" t="s">
        <v>51</v>
      </c>
      <c r="F49">
        <v>6270</v>
      </c>
      <c r="G49">
        <v>5690</v>
      </c>
      <c r="H49">
        <v>-4545</v>
      </c>
      <c r="P49" s="49" t="s">
        <v>488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151</v>
      </c>
      <c r="G52">
        <v>93</v>
      </c>
      <c r="H52">
        <v>107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-1148</v>
      </c>
      <c r="G59" s="7">
        <f>IF(G4=$BF$1,"",G44+G45+G46+G47+G48-G49-G50-G51+G52-G53+G54+G55-G56+G57+G58)</f>
        <v>7300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505</v>
      </c>
      <c r="G60">
        <v>2673</v>
      </c>
      <c r="H60">
        <v>-735</v>
      </c>
      <c r="P60" s="49" t="s">
        <v>488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-1653</v>
      </c>
      <c r="G67" s="7">
        <f>IF(G4=$BF$1,"",SUM(G59,-G60,-ABS(G61),-G62,-G66))</f>
        <v>4627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-1653</v>
      </c>
      <c r="G71" s="7">
        <f t="shared" ref="G71:O71" si="14">IF(G4=$BF$1,"",SUM(G67:G70))</f>
        <v>4627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H75">
        <v>-174</v>
      </c>
      <c r="P75" s="49" t="s">
        <v>492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-1653</v>
      </c>
      <c r="G83" s="7">
        <f t="shared" ref="G83:O83" si="15">IF(G4=$BF$1,"",SUM(G71:G82))</f>
        <v>4627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 s="38">
        <v>213621</v>
      </c>
      <c r="G92" s="38">
        <v>196740</v>
      </c>
      <c r="P92" s="49" t="s">
        <v>484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5">
      <c r="E98" s="6" t="s">
        <v>88</v>
      </c>
      <c r="F98" s="7">
        <f>F89+F90+F91+F92+F93+F94+F95+F96</f>
        <v>213621</v>
      </c>
      <c r="G98" s="7">
        <f>IF(G4=$BF$1,"",G89+G90+G91+G92+G93+G94+G95+G96)</f>
        <v>196740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213621</v>
      </c>
      <c r="G100" s="7">
        <f t="shared" ref="G100:O100" si="17">IF(G4=$BF$1,"",G98+G99)</f>
        <v>196740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  <c r="F111">
        <v>1556</v>
      </c>
      <c r="G111">
        <v>1904</v>
      </c>
    </row>
    <row r="112" spans="5:15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20048</v>
      </c>
      <c r="G125" s="38">
        <v>18393</v>
      </c>
      <c r="P125" s="49" t="s">
        <v>484</v>
      </c>
    </row>
    <row r="126" spans="5:16">
      <c r="E126" s="12" t="s">
        <v>113</v>
      </c>
      <c r="F126" s="38">
        <v>2652</v>
      </c>
      <c r="G126" s="38">
        <v>1932</v>
      </c>
      <c r="P126" s="49" t="s">
        <v>484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237877</v>
      </c>
      <c r="G128" s="7">
        <f t="shared" ref="G128:O128" si="19">IF(G4=$BF$1,"",G100+SUM(G104:G126))</f>
        <v>218969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8592</v>
      </c>
      <c r="G130">
        <v>30068</v>
      </c>
    </row>
    <row r="131" spans="5:15">
      <c r="E131" s="1" t="s">
        <v>118</v>
      </c>
      <c r="F131">
        <v>17000</v>
      </c>
      <c r="G131">
        <v>0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25592</v>
      </c>
      <c r="G140" s="7">
        <f t="shared" ref="G140:O140" si="20">IF(G4=$BF$1,"",G130+G131+G132+G133+G134+G135+G136+G139)</f>
        <v>30068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0</v>
      </c>
      <c r="G160" s="7">
        <f>IF(G4=$BF$1,"",G146+G147+G148+G149+G150+G151+G152+G153+G154+G155+G156+G157+G158+G159)</f>
        <v>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25592</v>
      </c>
      <c r="G161" s="7">
        <f t="shared" ref="G161:O161" si="22">IF(G4=$BF$1,"",G140+G145+G160)</f>
        <v>30068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49" t="s">
        <v>492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  <c r="F176">
        <v>2279</v>
      </c>
      <c r="G176">
        <v>2000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v>3333</v>
      </c>
      <c r="G184" s="38">
        <v>4991</v>
      </c>
      <c r="P184" s="49" t="s">
        <v>484</v>
      </c>
    </row>
    <row r="185" spans="5:16">
      <c r="E185" s="12" t="s">
        <v>162</v>
      </c>
      <c r="F185">
        <v>10599</v>
      </c>
      <c r="G185">
        <v>11818</v>
      </c>
    </row>
    <row r="187" spans="5:16">
      <c r="E187" s="1" t="s">
        <v>163</v>
      </c>
    </row>
    <row r="188" spans="5:16">
      <c r="E188" s="1" t="s">
        <v>164</v>
      </c>
      <c r="F188"/>
      <c r="G188"/>
      <c r="P188" s="49" t="s">
        <v>492</v>
      </c>
    </row>
    <row r="189" spans="5:16">
      <c r="E189" s="6" t="s">
        <v>13</v>
      </c>
      <c r="F189" s="7">
        <f>SUM(F163:F188)</f>
        <v>16211</v>
      </c>
      <c r="G189" s="7">
        <f t="shared" ref="G189:O189" si="23">IF(G4=$BF$1,"",SUM(G163:G188))</f>
        <v>18809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2" t="s">
        <v>166</v>
      </c>
      <c r="F191" s="38">
        <v>145052</v>
      </c>
      <c r="G191" s="38">
        <v>129203</v>
      </c>
      <c r="P191" s="49" t="s">
        <v>484</v>
      </c>
    </row>
    <row r="192" spans="5:16">
      <c r="E192" s="1" t="s">
        <v>167</v>
      </c>
    </row>
    <row r="193" spans="5:5">
      <c r="E193" s="1" t="s">
        <v>168</v>
      </c>
    </row>
    <row r="194" spans="5:5">
      <c r="E194" s="1" t="s">
        <v>169</v>
      </c>
    </row>
    <row r="195" spans="5:5">
      <c r="E195" s="1" t="s">
        <v>170</v>
      </c>
    </row>
    <row r="196" spans="5:5">
      <c r="E196" s="1" t="s">
        <v>171</v>
      </c>
    </row>
    <row r="197" spans="5:5">
      <c r="E197" s="1" t="s">
        <v>172</v>
      </c>
    </row>
    <row r="198" spans="5:5">
      <c r="E198" s="1" t="s">
        <v>173</v>
      </c>
    </row>
    <row r="199" spans="5:5">
      <c r="E199" s="1" t="s">
        <v>174</v>
      </c>
    </row>
    <row r="200" spans="5:5">
      <c r="E200" s="1" t="s">
        <v>175</v>
      </c>
    </row>
    <row r="201" spans="5:5">
      <c r="E201" s="1" t="s">
        <v>176</v>
      </c>
    </row>
    <row r="202" spans="5:5">
      <c r="E202" s="1" t="s">
        <v>177</v>
      </c>
    </row>
    <row r="203" spans="5:5">
      <c r="E203" s="1" t="s">
        <v>178</v>
      </c>
    </row>
    <row r="204" spans="5:5">
      <c r="E204" s="1" t="s">
        <v>55</v>
      </c>
    </row>
    <row r="205" spans="5:5">
      <c r="E205" s="1" t="s">
        <v>67</v>
      </c>
    </row>
    <row r="206" spans="5:5">
      <c r="E206" s="12" t="s">
        <v>179</v>
      </c>
    </row>
    <row r="209" spans="5:16">
      <c r="E209" s="1" t="s">
        <v>180</v>
      </c>
      <c r="F209">
        <v>7378</v>
      </c>
      <c r="G209">
        <v>7972</v>
      </c>
      <c r="P209" s="49" t="s">
        <v>484</v>
      </c>
    </row>
    <row r="210" spans="5:16">
      <c r="E210" s="6" t="s">
        <v>14</v>
      </c>
      <c r="F210" s="7">
        <f>SUM(F191:F209)</f>
        <v>152430</v>
      </c>
      <c r="G210" s="7">
        <f t="shared" ref="G210:O210" si="24">IF(G4=$BF$1,"",SUM(G191:G209))</f>
        <v>137175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56+112071</f>
        <v>112127</v>
      </c>
      <c r="G212">
        <f>55+108770</f>
        <v>108825</v>
      </c>
      <c r="P212" s="49" t="s">
        <v>481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-211</v>
      </c>
      <c r="G217">
        <v>2806</v>
      </c>
    </row>
    <row r="218" spans="5:16">
      <c r="E218" s="1" t="s">
        <v>188</v>
      </c>
    </row>
    <row r="219" spans="5:16">
      <c r="E219" s="1" t="s">
        <v>189</v>
      </c>
      <c r="F219">
        <v>2395</v>
      </c>
      <c r="G219">
        <v>-284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-19483</v>
      </c>
      <c r="G223">
        <v>-18294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94828</v>
      </c>
      <c r="G227" s="7">
        <f t="shared" ref="G227:O227" si="25">IF(G4=$BF$1,"",SUM(G212:G226))</f>
        <v>93053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-1653</v>
      </c>
      <c r="G267">
        <v>4627</v>
      </c>
      <c r="H267">
        <v>576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11404</v>
      </c>
      <c r="G271">
        <v>10064</v>
      </c>
      <c r="H271">
        <v>8797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297</v>
      </c>
      <c r="G275">
        <v>333</v>
      </c>
      <c r="H275">
        <v>283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0</v>
      </c>
      <c r="G279">
        <v>0</v>
      </c>
      <c r="H279">
        <v>-122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350</v>
      </c>
      <c r="G285">
        <v>349</v>
      </c>
      <c r="H285">
        <v>267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12051</v>
      </c>
      <c r="G296" s="7">
        <f>IF(G4=$BF$1,"",G271+G272+G273+G274+G275+G276+G277+G278+G279+G280+G281+G282+G283+G284+G285+G286+G287+G288+G289+G290+G291+G292+G293+G294+G295)</f>
        <v>10746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10398</v>
      </c>
      <c r="G297" s="7">
        <f t="shared" ref="G297:O297" si="27">IF(G4=$BF$1,"",MIN(F267,F268,F269)+F296)</f>
        <v>10398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-1219</v>
      </c>
      <c r="G309">
        <v>2396</v>
      </c>
      <c r="H309">
        <v>-656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-339</v>
      </c>
      <c r="G313">
        <v>303</v>
      </c>
      <c r="H313">
        <v>337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-320</v>
      </c>
      <c r="G316">
        <v>-2050</v>
      </c>
      <c r="H316">
        <v>59</v>
      </c>
    </row>
    <row r="317" spans="5:15">
      <c r="E317" s="1" t="s">
        <v>277</v>
      </c>
      <c r="F317">
        <v>200</v>
      </c>
      <c r="G317">
        <v>1076</v>
      </c>
      <c r="H317">
        <v>445</v>
      </c>
    </row>
    <row r="318" spans="5:15">
      <c r="E318" s="6" t="s">
        <v>278</v>
      </c>
      <c r="F318" s="7">
        <f>F299+F300+F301+F302+F303+F304+F305+F306+F307+F308+F309+F310+F311+F312+F313+F314+F315+F316+F317</f>
        <v>-1678</v>
      </c>
      <c r="G318" s="7">
        <f>IF(G4=$BF$1,"",G299+G300+G301+G302+G303+G304+G305+G306+G307+G308+G309+G310+G311+G312+G313+G314+G315+G316+G317)</f>
        <v>1725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8720</v>
      </c>
      <c r="G319" s="7">
        <f t="shared" ref="G319:O319" si="28">IF(G4=$BF$1,"",G297+G318)</f>
        <v>12123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8720</v>
      </c>
      <c r="G326" s="7">
        <f t="shared" ref="G326:O326" si="30">IF(G4=$BF$1,"",G325+G319)</f>
        <v>12123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  <c r="F329">
        <v>91</v>
      </c>
      <c r="G329">
        <v>3444</v>
      </c>
      <c r="H329">
        <v>-3536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91</v>
      </c>
      <c r="G337" s="7">
        <f>IF(G4=$BF$1,"",SUM(G328:G336))</f>
        <v>3444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1802</v>
      </c>
      <c r="G339">
        <v>-258</v>
      </c>
      <c r="H339">
        <v>-3354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-15439</v>
      </c>
      <c r="G343">
        <v>-19287</v>
      </c>
      <c r="H343">
        <v>-24822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-569</v>
      </c>
      <c r="G349">
        <v>-936</v>
      </c>
      <c r="H349">
        <v>-578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-14206</v>
      </c>
      <c r="G352" s="7">
        <f>IF(G4=$BF$1,"",SUM(G339:G351))</f>
        <v>-20481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-5395</v>
      </c>
      <c r="G353" s="7">
        <f t="shared" ref="G353:O353" si="33">IF(G4=$BF$1,"",G326+G337+G352)</f>
        <v>-4914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-5395</v>
      </c>
      <c r="G355" s="7">
        <f t="shared" ref="G355:O355" si="34">IF(G4=$BF$1,"",G353+G354)</f>
        <v>-4914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30068</v>
      </c>
      <c r="G356">
        <v>24689</v>
      </c>
      <c r="H356">
        <v>18271</v>
      </c>
    </row>
    <row r="357" spans="5:15">
      <c r="E357" s="6" t="s">
        <v>316</v>
      </c>
      <c r="F357" s="7">
        <f>F355+F356</f>
        <v>24673</v>
      </c>
      <c r="G357" s="7">
        <f t="shared" ref="G357:O357" si="35">IF(G4=$BF$1,"",G355+G356)</f>
        <v>19775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-0.22978762191231428</v>
      </c>
      <c r="G364" s="24">
        <f t="shared" si="37"/>
        <v>6.7988270837035722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-1.3572509185217203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5.7951228130759688E-2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0.14707100591715977</v>
      </c>
      <c r="G370" s="27">
        <f t="shared" si="42"/>
        <v>0.28762191231428313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-4.8905325443786979E-2</v>
      </c>
      <c r="G371" s="28">
        <f t="shared" si="43"/>
        <v>0.10543706134354207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-6.2739828974186715E-3</v>
      </c>
      <c r="G372" s="27">
        <f t="shared" si="44"/>
        <v>1.8579568497853732E-2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-1.7431560298645971E-2</v>
      </c>
      <c r="G373" s="27">
        <f t="shared" si="45"/>
        <v>4.9724350638883218E-2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0.64007909848976541</v>
      </c>
      <c r="G376" s="30">
        <f t="shared" si="47"/>
        <v>0.62634869517380953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1.7783882397604083</v>
      </c>
      <c r="G377" s="30">
        <f t="shared" si="48"/>
        <v>1.6762920056311994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0.79282296650717698</v>
      </c>
      <c r="G378" s="30">
        <f t="shared" si="49"/>
        <v>2.2182776801405977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1.5786811424341496</v>
      </c>
      <c r="G382" s="32">
        <f t="shared" si="51"/>
        <v>1.59859641660907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1.5786811424341496</v>
      </c>
      <c r="G383" s="32">
        <f t="shared" si="52"/>
        <v>1.59859641660907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1.5786811424341496</v>
      </c>
      <c r="G384" s="32">
        <f t="shared" si="53"/>
        <v>1.59859641660907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0.53790635987909441</v>
      </c>
      <c r="G385" s="32">
        <f t="shared" si="54"/>
        <v>0.64453187303950232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8592</v>
      </c>
      <c r="G418" s="17">
        <f>G130-G417</f>
        <v>30068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466</v>
      </c>
      <c r="B1" s="39" t="s">
        <v>467</v>
      </c>
      <c r="C1" s="39" t="s">
        <v>468</v>
      </c>
      <c r="D1" s="39" t="s">
        <v>469</v>
      </c>
      <c r="E1" s="39"/>
    </row>
    <row r="2" spans="1:5">
      <c r="A2" s="41" t="s">
        <v>482</v>
      </c>
      <c r="B2" s="41" t="s">
        <v>470</v>
      </c>
      <c r="C2" s="39">
        <v>1</v>
      </c>
      <c r="D2" s="39" t="s">
        <v>471</v>
      </c>
      <c r="E2" s="39"/>
    </row>
    <row r="3" spans="1:5">
      <c r="A3" s="42" t="s">
        <v>483</v>
      </c>
      <c r="B3" s="42" t="s">
        <v>470</v>
      </c>
      <c r="C3" s="39">
        <v>1</v>
      </c>
      <c r="D3" s="39" t="s">
        <v>471</v>
      </c>
    </row>
    <row r="4" spans="1:5">
      <c r="A4" s="42" t="s">
        <v>485</v>
      </c>
      <c r="B4" s="41" t="s">
        <v>472</v>
      </c>
      <c r="C4" s="39">
        <v>0</v>
      </c>
      <c r="D4" s="39" t="s">
        <v>471</v>
      </c>
    </row>
    <row r="5" spans="1:5">
      <c r="A5" s="42" t="s">
        <v>487</v>
      </c>
      <c r="B5" s="43" t="s">
        <v>486</v>
      </c>
      <c r="C5" s="39">
        <v>0</v>
      </c>
      <c r="D5" s="39" t="s">
        <v>471</v>
      </c>
    </row>
    <row r="6" spans="1:5">
      <c r="A6" s="42" t="s">
        <v>473</v>
      </c>
      <c r="B6" s="43" t="s">
        <v>474</v>
      </c>
      <c r="C6" s="39">
        <v>0</v>
      </c>
      <c r="D6" s="39" t="s">
        <v>471</v>
      </c>
    </row>
    <row r="7" spans="1:5">
      <c r="A7" s="42" t="s">
        <v>490</v>
      </c>
      <c r="B7" s="41" t="s">
        <v>489</v>
      </c>
      <c r="C7" s="39">
        <v>1</v>
      </c>
      <c r="D7" s="39" t="s">
        <v>471</v>
      </c>
    </row>
    <row r="8" spans="1:5">
      <c r="A8" s="42" t="s">
        <v>491</v>
      </c>
      <c r="B8" s="42" t="s">
        <v>475</v>
      </c>
      <c r="C8" s="39">
        <v>2</v>
      </c>
      <c r="D8" s="39" t="s">
        <v>471</v>
      </c>
    </row>
    <row r="9" spans="1:5">
      <c r="A9" s="42" t="s">
        <v>493</v>
      </c>
      <c r="B9" s="42" t="s">
        <v>476</v>
      </c>
      <c r="C9" s="39">
        <v>1</v>
      </c>
      <c r="D9" s="39" t="s">
        <v>471</v>
      </c>
    </row>
    <row r="10" spans="1:5">
      <c r="A10" s="44" t="s">
        <v>494</v>
      </c>
      <c r="B10" s="42" t="s">
        <v>113</v>
      </c>
      <c r="C10" s="39">
        <v>1</v>
      </c>
      <c r="D10" s="39" t="s">
        <v>471</v>
      </c>
    </row>
    <row r="11" spans="1:5">
      <c r="A11" s="44" t="s">
        <v>477</v>
      </c>
      <c r="B11" s="42" t="s">
        <v>478</v>
      </c>
      <c r="C11" s="39">
        <v>1</v>
      </c>
      <c r="D11" s="39" t="s">
        <v>471</v>
      </c>
    </row>
    <row r="12" spans="1:5">
      <c r="A12" s="44" t="s">
        <v>495</v>
      </c>
      <c r="B12" s="42" t="s">
        <v>166</v>
      </c>
      <c r="C12" s="39">
        <v>1</v>
      </c>
      <c r="D12" s="39" t="s">
        <v>471</v>
      </c>
    </row>
    <row r="13" spans="1:5">
      <c r="A13" s="44" t="s">
        <v>496</v>
      </c>
      <c r="B13" s="44" t="s">
        <v>161</v>
      </c>
      <c r="C13" s="39">
        <v>1</v>
      </c>
      <c r="D13" s="39" t="s">
        <v>471</v>
      </c>
    </row>
    <row r="14" spans="1:5">
      <c r="A14" s="44" t="s">
        <v>497</v>
      </c>
      <c r="B14" s="45" t="s">
        <v>479</v>
      </c>
      <c r="C14" s="39">
        <v>1</v>
      </c>
      <c r="D14" s="39" t="s">
        <v>471</v>
      </c>
    </row>
    <row r="15" spans="1:5">
      <c r="A15" s="46" t="s">
        <v>498</v>
      </c>
      <c r="B15" s="46" t="s">
        <v>480</v>
      </c>
      <c r="C15" s="39">
        <v>1</v>
      </c>
      <c r="D15" s="39" t="s">
        <v>471</v>
      </c>
    </row>
    <row r="16" spans="1:5">
      <c r="A16" s="46" t="s">
        <v>499</v>
      </c>
      <c r="B16" s="46" t="s">
        <v>480</v>
      </c>
      <c r="C16" s="39">
        <v>1</v>
      </c>
      <c r="D16" s="39" t="s">
        <v>471</v>
      </c>
    </row>
    <row r="17" spans="1:4">
      <c r="A17" s="46"/>
      <c r="B17" s="46"/>
      <c r="C17" s="39"/>
      <c r="D17" s="39"/>
    </row>
    <row r="18" spans="1:4">
      <c r="A18" s="46"/>
      <c r="B18" s="46"/>
      <c r="C18" s="39"/>
      <c r="D18" s="39"/>
    </row>
    <row r="19" spans="1:4">
      <c r="A19" s="46"/>
      <c r="B19" s="43"/>
      <c r="C19" s="39"/>
      <c r="D19" s="39"/>
    </row>
    <row r="20" spans="1:4">
      <c r="A20" s="46"/>
      <c r="B20" s="43"/>
      <c r="C20" s="39"/>
      <c r="D20" s="39"/>
    </row>
    <row r="21" spans="1:4">
      <c r="A21" s="46"/>
      <c r="B21" s="46"/>
      <c r="C21" s="39"/>
      <c r="D21" s="39"/>
    </row>
    <row r="22" spans="1:4">
      <c r="A22" s="46"/>
      <c r="B22" s="46"/>
      <c r="C22" s="39"/>
      <c r="D22" s="39"/>
    </row>
    <row r="23" spans="1:4">
      <c r="A23" s="47"/>
      <c r="B23" s="47"/>
      <c r="C23" s="39"/>
      <c r="D23" s="39"/>
    </row>
    <row r="24" spans="1:4">
      <c r="A24" s="46"/>
      <c r="B24" s="42"/>
      <c r="C24" s="39"/>
      <c r="D24" s="39"/>
    </row>
    <row r="25" spans="1:4">
      <c r="A25" s="46"/>
      <c r="B25" s="47"/>
      <c r="C25" s="39"/>
      <c r="D25" s="39"/>
    </row>
    <row r="26" spans="1:4">
      <c r="A26" s="47"/>
      <c r="B26" s="47"/>
      <c r="C26" s="39"/>
      <c r="D26" s="39"/>
    </row>
    <row r="27" spans="1:4">
      <c r="A27" s="46"/>
      <c r="B27" s="47"/>
      <c r="C27" s="39"/>
      <c r="D27" s="39"/>
    </row>
    <row r="28" spans="1:4">
      <c r="A28" s="46"/>
      <c r="B28" s="46"/>
      <c r="C28" s="39"/>
      <c r="D28" s="39"/>
    </row>
    <row r="29" spans="1:4">
      <c r="A29" s="46"/>
      <c r="B29" s="47"/>
      <c r="C29" s="39"/>
      <c r="D29" s="39"/>
    </row>
    <row r="30" spans="1:4">
      <c r="A30" s="42"/>
      <c r="B30" s="47"/>
      <c r="C30" s="39"/>
      <c r="D30" s="39"/>
    </row>
    <row r="31" spans="1:4">
      <c r="A31" s="42"/>
      <c r="B31" s="47"/>
      <c r="C31" s="39"/>
      <c r="D31" s="39"/>
    </row>
    <row r="32" spans="1:4">
      <c r="A32" s="42"/>
      <c r="B32" s="47"/>
      <c r="C32" s="39"/>
      <c r="D32" s="39"/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 s="42"/>
      <c r="B36" s="47"/>
      <c r="C36" s="39"/>
      <c r="D36" s="39"/>
    </row>
    <row r="37" spans="1:4">
      <c r="A37" s="42"/>
      <c r="B37" s="47"/>
      <c r="C37" s="39"/>
      <c r="D37" s="39"/>
    </row>
    <row r="38" spans="1:4">
      <c r="A38" s="42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48"/>
      <c r="D42" s="39"/>
    </row>
    <row r="43" spans="1:4">
      <c r="A43" s="42"/>
      <c r="B43" s="47"/>
      <c r="C43" s="48"/>
      <c r="D43" s="39"/>
    </row>
    <row r="44" spans="1:4">
      <c r="A44" s="42"/>
      <c r="B44" s="47"/>
      <c r="C44" s="48"/>
      <c r="D44" s="39"/>
    </row>
    <row r="45" spans="1:4">
      <c r="A45" s="42"/>
      <c r="B45" s="47"/>
      <c r="C45" s="48"/>
      <c r="D45" s="39"/>
    </row>
    <row r="46" spans="1:4">
      <c r="A46" s="47"/>
      <c r="B46" s="47"/>
      <c r="C46" s="48"/>
      <c r="D46" s="39"/>
    </row>
    <row r="47" spans="1:4">
      <c r="A47" s="47"/>
      <c r="B47" s="47"/>
      <c r="C47" s="48"/>
      <c r="D47" s="39"/>
    </row>
    <row r="48" spans="1:4">
      <c r="A48" s="47"/>
      <c r="B48" s="47"/>
    </row>
    <row r="49" spans="1:2">
      <c r="A49" s="47"/>
      <c r="B49" s="47"/>
    </row>
    <row r="50" spans="1:2">
      <c r="A50" s="47"/>
      <c r="B50" s="47"/>
    </row>
    <row r="51" spans="1:2">
      <c r="A51" s="47"/>
      <c r="B51" s="47"/>
    </row>
    <row r="52" spans="1:2">
      <c r="A52" s="47"/>
      <c r="B52" s="47"/>
    </row>
    <row r="53" spans="1:2">
      <c r="A53" s="47"/>
      <c r="B53" s="47"/>
    </row>
    <row r="54" spans="1:2">
      <c r="A54" s="47"/>
      <c r="B54" s="47"/>
    </row>
    <row r="55" spans="1:2">
      <c r="A55" s="47"/>
      <c r="B55" s="47"/>
    </row>
    <row r="56" spans="1:2">
      <c r="A56" s="47"/>
      <c r="B56" s="47"/>
    </row>
    <row r="57" spans="1:2">
      <c r="A57" s="47"/>
      <c r="B57" s="47"/>
    </row>
    <row r="58" spans="1:2">
      <c r="A58" s="47"/>
      <c r="B58" s="47"/>
    </row>
    <row r="59" spans="1:2">
      <c r="A59" s="47"/>
      <c r="B59" s="47"/>
    </row>
    <row r="60" spans="1:2">
      <c r="A60" s="47"/>
      <c r="B60" s="47"/>
    </row>
    <row r="61" spans="1:2">
      <c r="A61" s="47"/>
      <c r="B61" s="47"/>
    </row>
    <row r="62" spans="1:2">
      <c r="A62" s="47"/>
      <c r="B62" s="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302018</v>
      </c>
      <c r="F2">
        <v>302017</v>
      </c>
    </row>
    <row r="3" spans="1:6">
      <c r="A3" t="s">
        <v>375</v>
      </c>
    </row>
    <row r="4" spans="1:6">
      <c r="A4" t="s">
        <v>376</v>
      </c>
      <c r="E4">
        <v>213621</v>
      </c>
      <c r="F4">
        <v>196740</v>
      </c>
    </row>
    <row r="5" spans="1:6">
      <c r="A5" t="s">
        <v>377</v>
      </c>
      <c r="B5" t="s">
        <v>117</v>
      </c>
      <c r="C5" t="s">
        <v>117</v>
      </c>
      <c r="D5" t="s">
        <v>116</v>
      </c>
      <c r="E5">
        <v>8592</v>
      </c>
      <c r="F5">
        <v>30068</v>
      </c>
    </row>
    <row r="6" spans="1:6">
      <c r="A6" t="s">
        <v>378</v>
      </c>
      <c r="B6" t="s">
        <v>118</v>
      </c>
      <c r="C6" t="s">
        <v>118</v>
      </c>
      <c r="D6" t="s">
        <v>116</v>
      </c>
      <c r="E6">
        <v>17000</v>
      </c>
    </row>
    <row r="7" spans="1:6">
      <c r="A7" t="s">
        <v>379</v>
      </c>
      <c r="B7" t="s">
        <v>101</v>
      </c>
      <c r="C7" t="s">
        <v>101</v>
      </c>
      <c r="D7" t="s">
        <v>80</v>
      </c>
      <c r="E7">
        <v>1556</v>
      </c>
      <c r="F7">
        <v>1904</v>
      </c>
    </row>
    <row r="8" spans="1:6">
      <c r="A8" t="s">
        <v>380</v>
      </c>
      <c r="D8" t="s">
        <v>80</v>
      </c>
      <c r="E8">
        <v>2652</v>
      </c>
      <c r="F8">
        <v>1932</v>
      </c>
    </row>
    <row r="9" spans="1:6">
      <c r="A9" t="s">
        <v>381</v>
      </c>
      <c r="B9" t="s">
        <v>139</v>
      </c>
      <c r="C9" t="s">
        <v>139</v>
      </c>
      <c r="D9" t="s">
        <v>80</v>
      </c>
      <c r="E9">
        <v>20048</v>
      </c>
      <c r="F9">
        <v>18393</v>
      </c>
    </row>
    <row r="10" spans="1:6">
      <c r="A10" t="s">
        <v>382</v>
      </c>
      <c r="D10" t="s">
        <v>80</v>
      </c>
      <c r="E10">
        <v>263469</v>
      </c>
      <c r="F10">
        <v>249037</v>
      </c>
    </row>
    <row r="11" spans="1:6">
      <c r="A11" t="s">
        <v>383</v>
      </c>
      <c r="D11" t="s">
        <v>80</v>
      </c>
    </row>
    <row r="12" spans="1:6">
      <c r="A12" t="s">
        <v>384</v>
      </c>
      <c r="D12" t="s">
        <v>80</v>
      </c>
      <c r="E12">
        <v>145052</v>
      </c>
      <c r="F12">
        <v>129203</v>
      </c>
    </row>
    <row r="13" spans="1:6">
      <c r="A13" t="s">
        <v>385</v>
      </c>
      <c r="B13" t="s">
        <v>386</v>
      </c>
      <c r="C13" t="s">
        <v>162</v>
      </c>
      <c r="D13" t="s">
        <v>141</v>
      </c>
      <c r="E13">
        <v>10599</v>
      </c>
      <c r="F13">
        <v>11818</v>
      </c>
    </row>
    <row r="14" spans="1:6">
      <c r="A14" t="s">
        <v>387</v>
      </c>
      <c r="B14" t="s">
        <v>151</v>
      </c>
      <c r="C14" t="s">
        <v>151</v>
      </c>
      <c r="D14" t="s">
        <v>141</v>
      </c>
      <c r="E14">
        <v>3333</v>
      </c>
      <c r="F14">
        <v>4991</v>
      </c>
    </row>
    <row r="15" spans="1:6">
      <c r="A15" t="s">
        <v>388</v>
      </c>
      <c r="B15" t="s">
        <v>155</v>
      </c>
      <c r="C15" t="s">
        <v>155</v>
      </c>
      <c r="D15" t="s">
        <v>141</v>
      </c>
      <c r="E15">
        <v>2279</v>
      </c>
      <c r="F15">
        <v>2000</v>
      </c>
    </row>
    <row r="16" spans="1:6">
      <c r="A16" t="s">
        <v>389</v>
      </c>
      <c r="B16" t="s">
        <v>164</v>
      </c>
      <c r="C16" t="s">
        <v>164</v>
      </c>
      <c r="D16" t="s">
        <v>141</v>
      </c>
      <c r="E16">
        <v>7378</v>
      </c>
      <c r="F16">
        <v>7972</v>
      </c>
    </row>
    <row r="17" spans="1:6">
      <c r="A17" t="s">
        <v>390</v>
      </c>
      <c r="B17" t="s">
        <v>164</v>
      </c>
      <c r="C17" t="s">
        <v>164</v>
      </c>
      <c r="D17" t="s">
        <v>141</v>
      </c>
      <c r="E17">
        <v>168641</v>
      </c>
      <c r="F17">
        <v>155984</v>
      </c>
    </row>
    <row r="18" spans="1:6">
      <c r="A18" t="s">
        <v>391</v>
      </c>
      <c r="B18" t="s">
        <v>180</v>
      </c>
      <c r="C18" t="s">
        <v>180</v>
      </c>
      <c r="D18" t="s">
        <v>165</v>
      </c>
    </row>
    <row r="19" spans="1:6">
      <c r="A19" t="s">
        <v>392</v>
      </c>
      <c r="B19" t="s">
        <v>181</v>
      </c>
      <c r="C19" t="s">
        <v>181</v>
      </c>
      <c r="D19" t="s">
        <v>141</v>
      </c>
    </row>
    <row r="20" spans="1:6">
      <c r="A20" t="s">
        <v>393</v>
      </c>
      <c r="B20" t="s">
        <v>182</v>
      </c>
      <c r="C20" t="s">
        <v>182</v>
      </c>
      <c r="D20" t="s">
        <v>181</v>
      </c>
    </row>
    <row r="21" spans="1:6">
      <c r="A21" t="s">
        <v>394</v>
      </c>
      <c r="D21" t="s">
        <v>181</v>
      </c>
      <c r="E21">
        <v>56</v>
      </c>
      <c r="F21">
        <v>55</v>
      </c>
    </row>
    <row r="22" spans="1:6">
      <c r="A22" t="s">
        <v>395</v>
      </c>
      <c r="B22" t="s">
        <v>182</v>
      </c>
      <c r="C22" t="s">
        <v>182</v>
      </c>
      <c r="D22" t="s">
        <v>181</v>
      </c>
      <c r="E22">
        <v>112071</v>
      </c>
      <c r="F22">
        <v>108770</v>
      </c>
    </row>
    <row r="23" spans="1:6">
      <c r="A23" t="s">
        <v>396</v>
      </c>
      <c r="B23" t="s">
        <v>187</v>
      </c>
      <c r="C23" t="s">
        <v>187</v>
      </c>
      <c r="D23" t="s">
        <v>181</v>
      </c>
      <c r="E23">
        <v>-211</v>
      </c>
      <c r="F23">
        <v>2806</v>
      </c>
    </row>
    <row r="24" spans="1:6">
      <c r="A24" t="s">
        <v>397</v>
      </c>
      <c r="B24" t="s">
        <v>189</v>
      </c>
      <c r="C24" t="s">
        <v>189</v>
      </c>
      <c r="D24" t="s">
        <v>181</v>
      </c>
      <c r="E24">
        <v>2395</v>
      </c>
      <c r="F24">
        <v>-284</v>
      </c>
    </row>
    <row r="25" spans="1:6">
      <c r="A25" t="s">
        <v>398</v>
      </c>
      <c r="B25" t="s">
        <v>399</v>
      </c>
      <c r="C25" t="s">
        <v>192</v>
      </c>
      <c r="D25" t="s">
        <v>181</v>
      </c>
      <c r="E25">
        <v>-19483</v>
      </c>
      <c r="F25">
        <v>-18294</v>
      </c>
    </row>
    <row r="26" spans="1:6">
      <c r="A26" t="s">
        <v>400</v>
      </c>
      <c r="B26" t="s">
        <v>195</v>
      </c>
      <c r="C26" t="s">
        <v>195</v>
      </c>
      <c r="D26" t="s">
        <v>181</v>
      </c>
      <c r="E26">
        <v>94828</v>
      </c>
      <c r="F26">
        <v>93053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9"/>
  <sheetViews>
    <sheetView workbookViewId="0"/>
  </sheetViews>
  <sheetFormatPr defaultRowHeight="12.75"/>
  <cols>
    <col min="1" max="4" width="25.7109375" customWidth="1"/>
  </cols>
  <sheetData>
    <row r="4" spans="1:7">
      <c r="A4" t="s">
        <v>401</v>
      </c>
      <c r="B4" t="s">
        <v>402</v>
      </c>
      <c r="C4" t="s">
        <v>26</v>
      </c>
      <c r="E4">
        <v>32777</v>
      </c>
      <c r="F4">
        <v>29939</v>
      </c>
      <c r="G4">
        <v>26487</v>
      </c>
    </row>
    <row r="5" spans="1:7">
      <c r="A5" t="s">
        <v>403</v>
      </c>
      <c r="E5">
        <v>1023</v>
      </c>
      <c r="F5">
        <v>13945</v>
      </c>
      <c r="G5">
        <v>4364</v>
      </c>
    </row>
    <row r="6" spans="1:7">
      <c r="A6" t="s">
        <v>404</v>
      </c>
      <c r="B6" t="s">
        <v>405</v>
      </c>
      <c r="C6" t="s">
        <v>406</v>
      </c>
      <c r="E6">
        <v>-33800</v>
      </c>
      <c r="F6">
        <v>-43884</v>
      </c>
      <c r="G6">
        <v>30851</v>
      </c>
    </row>
    <row r="7" spans="1:7">
      <c r="A7" t="s">
        <v>407</v>
      </c>
      <c r="B7" t="s">
        <v>45</v>
      </c>
      <c r="C7" t="s">
        <v>45</v>
      </c>
      <c r="D7" t="s">
        <v>408</v>
      </c>
      <c r="E7">
        <v>9532</v>
      </c>
      <c r="F7">
        <v>8866</v>
      </c>
      <c r="G7">
        <v>8250</v>
      </c>
    </row>
    <row r="8" spans="1:7">
      <c r="A8" t="s">
        <v>409</v>
      </c>
      <c r="B8" t="s">
        <v>42</v>
      </c>
      <c r="C8" t="s">
        <v>42</v>
      </c>
      <c r="D8" t="s">
        <v>408</v>
      </c>
      <c r="E8">
        <v>11404</v>
      </c>
      <c r="F8">
        <v>10064</v>
      </c>
      <c r="G8">
        <v>8797</v>
      </c>
    </row>
    <row r="9" spans="1:7">
      <c r="A9" t="s">
        <v>410</v>
      </c>
      <c r="B9" t="s">
        <v>36</v>
      </c>
      <c r="C9" t="s">
        <v>36</v>
      </c>
      <c r="D9" t="s">
        <v>408</v>
      </c>
      <c r="E9">
        <v>7749</v>
      </c>
      <c r="F9">
        <v>8552</v>
      </c>
      <c r="G9">
        <v>7367</v>
      </c>
    </row>
    <row r="10" spans="1:7">
      <c r="A10" t="s">
        <v>411</v>
      </c>
      <c r="D10" t="s">
        <v>408</v>
      </c>
      <c r="E10">
        <v>144</v>
      </c>
      <c r="F10">
        <v>3780</v>
      </c>
      <c r="G10">
        <v>810</v>
      </c>
    </row>
    <row r="11" spans="1:7">
      <c r="A11" t="s">
        <v>412</v>
      </c>
      <c r="B11" t="s">
        <v>45</v>
      </c>
      <c r="C11" t="s">
        <v>45</v>
      </c>
      <c r="D11" t="s">
        <v>408</v>
      </c>
      <c r="E11">
        <v>28829</v>
      </c>
      <c r="F11">
        <v>31262</v>
      </c>
      <c r="G11">
        <v>25224</v>
      </c>
    </row>
    <row r="12" spans="1:7">
      <c r="A12" t="s">
        <v>413</v>
      </c>
      <c r="B12" t="s">
        <v>408</v>
      </c>
      <c r="C12" t="s">
        <v>26</v>
      </c>
      <c r="D12" t="s">
        <v>408</v>
      </c>
      <c r="E12">
        <v>4971</v>
      </c>
      <c r="F12">
        <v>12622</v>
      </c>
      <c r="G12">
        <v>5627</v>
      </c>
    </row>
    <row r="13" spans="1:7">
      <c r="A13" t="s">
        <v>414</v>
      </c>
      <c r="B13" t="s">
        <v>51</v>
      </c>
      <c r="C13" t="s">
        <v>51</v>
      </c>
      <c r="D13" t="s">
        <v>408</v>
      </c>
      <c r="E13">
        <v>-6270</v>
      </c>
      <c r="F13">
        <v>-5690</v>
      </c>
      <c r="G13">
        <v>-4545</v>
      </c>
    </row>
    <row r="14" spans="1:7">
      <c r="A14" t="s">
        <v>415</v>
      </c>
      <c r="B14" t="s">
        <v>54</v>
      </c>
      <c r="C14" t="s">
        <v>54</v>
      </c>
      <c r="D14" t="s">
        <v>408</v>
      </c>
      <c r="E14">
        <v>151</v>
      </c>
      <c r="F14">
        <v>93</v>
      </c>
      <c r="G14">
        <v>107</v>
      </c>
    </row>
    <row r="15" spans="1:7">
      <c r="A15" t="s">
        <v>416</v>
      </c>
      <c r="D15" t="s">
        <v>408</v>
      </c>
      <c r="F15">
        <v>275</v>
      </c>
    </row>
    <row r="16" spans="1:7">
      <c r="A16" t="s">
        <v>417</v>
      </c>
      <c r="B16" t="s">
        <v>418</v>
      </c>
      <c r="C16" t="s">
        <v>47</v>
      </c>
      <c r="D16" t="s">
        <v>408</v>
      </c>
      <c r="G16">
        <v>122</v>
      </c>
    </row>
    <row r="17" spans="1:7">
      <c r="A17" t="s">
        <v>419</v>
      </c>
      <c r="B17" t="s">
        <v>61</v>
      </c>
      <c r="C17" t="s">
        <v>61</v>
      </c>
      <c r="D17" t="s">
        <v>408</v>
      </c>
      <c r="E17">
        <v>-1148</v>
      </c>
      <c r="F17">
        <v>7300</v>
      </c>
      <c r="G17">
        <v>1311</v>
      </c>
    </row>
    <row r="18" spans="1:7">
      <c r="A18" t="s">
        <v>420</v>
      </c>
      <c r="B18" t="s">
        <v>62</v>
      </c>
      <c r="C18" t="s">
        <v>62</v>
      </c>
      <c r="D18" t="s">
        <v>408</v>
      </c>
      <c r="E18">
        <v>-505</v>
      </c>
      <c r="F18">
        <v>-2673</v>
      </c>
      <c r="G18">
        <v>-735</v>
      </c>
    </row>
    <row r="19" spans="1:7">
      <c r="A19" t="s">
        <v>421</v>
      </c>
      <c r="D19" t="s">
        <v>408</v>
      </c>
      <c r="E19">
        <v>-1653</v>
      </c>
      <c r="F19">
        <v>4627</v>
      </c>
      <c r="G19">
        <v>576</v>
      </c>
    </row>
    <row r="20" spans="1:7">
      <c r="A20" t="s">
        <v>422</v>
      </c>
      <c r="D20" t="s">
        <v>408</v>
      </c>
      <c r="E20">
        <v>-33</v>
      </c>
      <c r="F20">
        <v>92</v>
      </c>
      <c r="G20">
        <v>11</v>
      </c>
    </row>
    <row r="21" spans="1:7">
      <c r="A21" t="s">
        <v>423</v>
      </c>
      <c r="D21" t="s">
        <v>408</v>
      </c>
    </row>
    <row r="22" spans="1:7">
      <c r="D22" t="s">
        <v>408</v>
      </c>
    </row>
    <row r="23" spans="1:7">
      <c r="D23" t="s">
        <v>408</v>
      </c>
    </row>
    <row r="24" spans="1:7">
      <c r="A24" t="s">
        <v>421</v>
      </c>
      <c r="B24" t="s">
        <v>70</v>
      </c>
      <c r="C24" t="s">
        <v>70</v>
      </c>
      <c r="D24" t="s">
        <v>408</v>
      </c>
      <c r="E24">
        <v>-1653</v>
      </c>
      <c r="F24">
        <v>4627</v>
      </c>
      <c r="G24">
        <v>576</v>
      </c>
    </row>
    <row r="25" spans="1:7">
      <c r="A25" t="s">
        <v>424</v>
      </c>
      <c r="B25" t="s">
        <v>425</v>
      </c>
      <c r="C25" t="s">
        <v>425</v>
      </c>
      <c r="D25" t="s">
        <v>408</v>
      </c>
    </row>
    <row r="26" spans="1:7">
      <c r="A26" t="s">
        <v>426</v>
      </c>
      <c r="D26" t="s">
        <v>408</v>
      </c>
      <c r="E26">
        <v>473</v>
      </c>
      <c r="F26">
        <v>651</v>
      </c>
      <c r="G26">
        <v>856</v>
      </c>
    </row>
    <row r="27" spans="1:7">
      <c r="A27" t="s">
        <v>427</v>
      </c>
      <c r="B27" t="s">
        <v>72</v>
      </c>
      <c r="C27" t="s">
        <v>72</v>
      </c>
      <c r="D27" t="s">
        <v>408</v>
      </c>
      <c r="E27">
        <v>2242</v>
      </c>
      <c r="F27">
        <v>-45</v>
      </c>
      <c r="G27">
        <v>-174</v>
      </c>
    </row>
    <row r="28" spans="1:7">
      <c r="A28" t="s">
        <v>428</v>
      </c>
      <c r="D28" t="s">
        <v>408</v>
      </c>
      <c r="F28">
        <v>159</v>
      </c>
      <c r="G28">
        <v>-646</v>
      </c>
    </row>
    <row r="29" spans="1:7">
      <c r="A29" t="s">
        <v>429</v>
      </c>
      <c r="B29" t="s">
        <v>425</v>
      </c>
      <c r="C29" t="s">
        <v>425</v>
      </c>
      <c r="D29" t="s">
        <v>408</v>
      </c>
      <c r="E29">
        <v>2715</v>
      </c>
      <c r="F29">
        <v>765</v>
      </c>
      <c r="G29">
        <v>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2"/>
  <sheetViews>
    <sheetView workbookViewId="0"/>
  </sheetViews>
  <sheetFormatPr defaultRowHeight="12.75"/>
  <cols>
    <col min="1" max="4" width="25.7109375" customWidth="1"/>
  </cols>
  <sheetData>
    <row r="4" spans="1:7">
      <c r="A4" t="s">
        <v>430</v>
      </c>
      <c r="B4" t="s">
        <v>231</v>
      </c>
      <c r="C4" t="s">
        <v>231</v>
      </c>
      <c r="D4" t="s">
        <v>431</v>
      </c>
    </row>
    <row r="5" spans="1:7">
      <c r="A5" t="s">
        <v>421</v>
      </c>
      <c r="B5" t="s">
        <v>232</v>
      </c>
      <c r="C5" t="s">
        <v>232</v>
      </c>
      <c r="D5" t="s">
        <v>431</v>
      </c>
      <c r="E5">
        <v>-1653</v>
      </c>
      <c r="F5">
        <v>4627</v>
      </c>
      <c r="G5">
        <v>576</v>
      </c>
    </row>
    <row r="6" spans="1:7">
      <c r="A6" t="s">
        <v>432</v>
      </c>
    </row>
    <row r="7" spans="1:7">
      <c r="A7" t="s">
        <v>433</v>
      </c>
      <c r="B7" t="s">
        <v>236</v>
      </c>
      <c r="C7" t="s">
        <v>236</v>
      </c>
      <c r="D7" t="s">
        <v>431</v>
      </c>
      <c r="E7">
        <v>11404</v>
      </c>
      <c r="F7">
        <v>10064</v>
      </c>
      <c r="G7">
        <v>8797</v>
      </c>
    </row>
    <row r="8" spans="1:7">
      <c r="A8" t="s">
        <v>434</v>
      </c>
      <c r="E8">
        <v>-879</v>
      </c>
      <c r="F8">
        <v>-10165</v>
      </c>
      <c r="G8">
        <v>-3554</v>
      </c>
    </row>
    <row r="9" spans="1:7">
      <c r="A9" t="s">
        <v>379</v>
      </c>
      <c r="B9" t="s">
        <v>269</v>
      </c>
      <c r="C9" t="s">
        <v>269</v>
      </c>
      <c r="E9">
        <v>428</v>
      </c>
      <c r="F9">
        <v>2623</v>
      </c>
      <c r="G9">
        <v>785</v>
      </c>
    </row>
    <row r="10" spans="1:7">
      <c r="A10" t="s">
        <v>435</v>
      </c>
      <c r="B10" t="s">
        <v>248</v>
      </c>
      <c r="C10" t="s">
        <v>248</v>
      </c>
      <c r="D10" t="s">
        <v>431</v>
      </c>
      <c r="E10">
        <v>350</v>
      </c>
      <c r="F10">
        <v>349</v>
      </c>
      <c r="G10">
        <v>267</v>
      </c>
    </row>
    <row r="11" spans="1:7">
      <c r="A11" t="s">
        <v>436</v>
      </c>
      <c r="B11" t="s">
        <v>240</v>
      </c>
      <c r="C11" t="s">
        <v>240</v>
      </c>
      <c r="D11" t="s">
        <v>431</v>
      </c>
      <c r="E11">
        <v>297</v>
      </c>
      <c r="F11">
        <v>333</v>
      </c>
      <c r="G11">
        <v>283</v>
      </c>
    </row>
    <row r="12" spans="1:7">
      <c r="A12" t="s">
        <v>437</v>
      </c>
      <c r="E12">
        <v>211</v>
      </c>
      <c r="F12">
        <v>98</v>
      </c>
    </row>
    <row r="13" spans="1:7">
      <c r="A13" t="s">
        <v>438</v>
      </c>
      <c r="E13">
        <v>-39</v>
      </c>
    </row>
    <row r="14" spans="1:7">
      <c r="A14" t="s">
        <v>416</v>
      </c>
      <c r="F14">
        <v>-275</v>
      </c>
    </row>
    <row r="15" spans="1:7">
      <c r="A15" t="s">
        <v>417</v>
      </c>
      <c r="B15" t="s">
        <v>244</v>
      </c>
      <c r="C15" t="s">
        <v>244</v>
      </c>
      <c r="D15" t="s">
        <v>431</v>
      </c>
      <c r="G15">
        <v>-122</v>
      </c>
    </row>
    <row r="16" spans="1:7">
      <c r="A16" t="s">
        <v>439</v>
      </c>
      <c r="D16" t="s">
        <v>431</v>
      </c>
    </row>
    <row r="17" spans="1:7">
      <c r="A17" t="s">
        <v>381</v>
      </c>
      <c r="B17" t="s">
        <v>276</v>
      </c>
      <c r="C17" t="s">
        <v>276</v>
      </c>
      <c r="D17" t="s">
        <v>431</v>
      </c>
      <c r="E17">
        <v>-320</v>
      </c>
      <c r="F17">
        <v>-2050</v>
      </c>
      <c r="G17">
        <v>59</v>
      </c>
    </row>
    <row r="18" spans="1:7">
      <c r="A18" t="s">
        <v>387</v>
      </c>
      <c r="B18" t="s">
        <v>273</v>
      </c>
      <c r="C18" t="s">
        <v>273</v>
      </c>
      <c r="D18" t="s">
        <v>431</v>
      </c>
      <c r="E18">
        <v>-339</v>
      </c>
      <c r="F18">
        <v>303</v>
      </c>
      <c r="G18">
        <v>337</v>
      </c>
    </row>
    <row r="19" spans="1:7">
      <c r="A19" t="s">
        <v>385</v>
      </c>
      <c r="B19" t="s">
        <v>269</v>
      </c>
      <c r="C19" t="s">
        <v>269</v>
      </c>
      <c r="D19" t="s">
        <v>431</v>
      </c>
      <c r="E19">
        <v>-1219</v>
      </c>
      <c r="F19">
        <v>2396</v>
      </c>
      <c r="G19">
        <v>-656</v>
      </c>
    </row>
    <row r="20" spans="1:7">
      <c r="A20" t="s">
        <v>389</v>
      </c>
      <c r="B20" t="s">
        <v>277</v>
      </c>
      <c r="C20" t="s">
        <v>277</v>
      </c>
      <c r="D20" t="s">
        <v>431</v>
      </c>
      <c r="E20">
        <v>200</v>
      </c>
      <c r="F20">
        <v>1076</v>
      </c>
      <c r="G20">
        <v>445</v>
      </c>
    </row>
    <row r="21" spans="1:7">
      <c r="A21" t="s">
        <v>440</v>
      </c>
      <c r="B21" t="s">
        <v>285</v>
      </c>
      <c r="C21" t="s">
        <v>285</v>
      </c>
      <c r="D21" t="s">
        <v>431</v>
      </c>
      <c r="E21">
        <v>8441</v>
      </c>
      <c r="F21">
        <v>9379</v>
      </c>
      <c r="G21">
        <v>7217</v>
      </c>
    </row>
    <row r="22" spans="1:7">
      <c r="A22" t="s">
        <v>441</v>
      </c>
      <c r="B22" t="s">
        <v>286</v>
      </c>
      <c r="C22" t="s">
        <v>286</v>
      </c>
      <c r="D22" t="s">
        <v>442</v>
      </c>
    </row>
    <row r="23" spans="1:7">
      <c r="A23" t="s">
        <v>443</v>
      </c>
      <c r="D23" t="s">
        <v>431</v>
      </c>
      <c r="E23">
        <v>-28621</v>
      </c>
      <c r="F23">
        <v>-17605</v>
      </c>
      <c r="G23">
        <v>-15734</v>
      </c>
    </row>
    <row r="24" spans="1:7">
      <c r="A24" t="s">
        <v>444</v>
      </c>
      <c r="B24" t="s">
        <v>291</v>
      </c>
      <c r="C24" t="s">
        <v>291</v>
      </c>
      <c r="D24" t="s">
        <v>431</v>
      </c>
      <c r="E24">
        <v>-17000</v>
      </c>
    </row>
    <row r="25" spans="1:7">
      <c r="A25" t="s">
        <v>445</v>
      </c>
      <c r="D25" t="s">
        <v>431</v>
      </c>
      <c r="E25">
        <v>998</v>
      </c>
      <c r="F25">
        <v>13027</v>
      </c>
      <c r="G25">
        <v>3536</v>
      </c>
    </row>
    <row r="26" spans="1:7">
      <c r="A26" t="s">
        <v>446</v>
      </c>
      <c r="D26" t="s">
        <v>431</v>
      </c>
      <c r="E26">
        <v>-802</v>
      </c>
      <c r="F26">
        <v>-1556</v>
      </c>
      <c r="G26">
        <v>-890</v>
      </c>
    </row>
    <row r="27" spans="1:7">
      <c r="A27" t="s">
        <v>447</v>
      </c>
      <c r="B27" t="s">
        <v>288</v>
      </c>
      <c r="C27" t="s">
        <v>288</v>
      </c>
      <c r="D27" t="s">
        <v>442</v>
      </c>
      <c r="E27">
        <v>91</v>
      </c>
      <c r="F27">
        <v>3444</v>
      </c>
      <c r="G27">
        <v>-3536</v>
      </c>
    </row>
    <row r="28" spans="1:7">
      <c r="A28" t="s">
        <v>448</v>
      </c>
      <c r="D28" t="s">
        <v>431</v>
      </c>
      <c r="F28">
        <v>-18440</v>
      </c>
    </row>
    <row r="29" spans="1:7">
      <c r="A29" t="s">
        <v>449</v>
      </c>
      <c r="B29" t="s">
        <v>298</v>
      </c>
      <c r="C29" t="s">
        <v>298</v>
      </c>
      <c r="D29" t="s">
        <v>450</v>
      </c>
      <c r="F29">
        <v>1216</v>
      </c>
    </row>
    <row r="30" spans="1:7">
      <c r="A30" t="s">
        <v>451</v>
      </c>
      <c r="B30" t="s">
        <v>296</v>
      </c>
      <c r="C30" t="s">
        <v>296</v>
      </c>
      <c r="D30" t="s">
        <v>442</v>
      </c>
      <c r="E30">
        <v>-45334</v>
      </c>
      <c r="F30">
        <v>-19914</v>
      </c>
      <c r="G30">
        <v>-16624</v>
      </c>
    </row>
    <row r="31" spans="1:7">
      <c r="A31" t="s">
        <v>452</v>
      </c>
      <c r="B31" t="s">
        <v>297</v>
      </c>
      <c r="C31" t="s">
        <v>297</v>
      </c>
      <c r="D31" t="s">
        <v>450</v>
      </c>
    </row>
    <row r="32" spans="1:7">
      <c r="A32" t="s">
        <v>453</v>
      </c>
      <c r="D32" t="s">
        <v>450</v>
      </c>
      <c r="E32">
        <v>31623</v>
      </c>
      <c r="F32">
        <v>39125</v>
      </c>
      <c r="G32">
        <v>45525</v>
      </c>
    </row>
    <row r="33" spans="1:7">
      <c r="A33" t="s">
        <v>454</v>
      </c>
      <c r="B33" t="s">
        <v>302</v>
      </c>
      <c r="C33" t="s">
        <v>302</v>
      </c>
      <c r="D33" t="s">
        <v>450</v>
      </c>
      <c r="E33">
        <v>-15439</v>
      </c>
      <c r="F33">
        <v>-19287</v>
      </c>
      <c r="G33">
        <v>-24822</v>
      </c>
    </row>
    <row r="34" spans="1:7">
      <c r="A34" t="s">
        <v>455</v>
      </c>
      <c r="D34" t="s">
        <v>450</v>
      </c>
      <c r="E34">
        <v>-2000</v>
      </c>
      <c r="F34">
        <v>-1514</v>
      </c>
      <c r="G34">
        <v>-1546</v>
      </c>
    </row>
    <row r="35" spans="1:7">
      <c r="A35" t="s">
        <v>456</v>
      </c>
      <c r="B35" t="s">
        <v>298</v>
      </c>
      <c r="C35" t="s">
        <v>298</v>
      </c>
      <c r="D35" t="s">
        <v>450</v>
      </c>
      <c r="E35">
        <v>1802</v>
      </c>
    </row>
    <row r="36" spans="1:7">
      <c r="A36" t="s">
        <v>457</v>
      </c>
      <c r="B36" t="s">
        <v>458</v>
      </c>
      <c r="C36" t="s">
        <v>458</v>
      </c>
      <c r="D36" t="s">
        <v>450</v>
      </c>
      <c r="E36">
        <v>-569</v>
      </c>
      <c r="F36">
        <v>-595</v>
      </c>
      <c r="G36">
        <v>-578</v>
      </c>
    </row>
    <row r="37" spans="1:7">
      <c r="A37" t="s">
        <v>459</v>
      </c>
      <c r="B37" t="s">
        <v>298</v>
      </c>
      <c r="C37" t="s">
        <v>298</v>
      </c>
      <c r="D37" t="s">
        <v>450</v>
      </c>
      <c r="F37">
        <v>-1474</v>
      </c>
      <c r="G37">
        <v>-3354</v>
      </c>
    </row>
    <row r="38" spans="1:7">
      <c r="A38" t="s">
        <v>460</v>
      </c>
      <c r="D38" t="s">
        <v>450</v>
      </c>
      <c r="G38">
        <v>600</v>
      </c>
    </row>
    <row r="39" spans="1:7">
      <c r="A39" t="s">
        <v>461</v>
      </c>
      <c r="B39" t="s">
        <v>458</v>
      </c>
      <c r="C39" t="s">
        <v>458</v>
      </c>
      <c r="D39" t="s">
        <v>450</v>
      </c>
      <c r="F39">
        <v>-341</v>
      </c>
    </row>
    <row r="40" spans="1:7">
      <c r="A40" t="s">
        <v>462</v>
      </c>
      <c r="B40" t="s">
        <v>311</v>
      </c>
      <c r="C40" t="s">
        <v>311</v>
      </c>
      <c r="D40" t="s">
        <v>450</v>
      </c>
      <c r="E40">
        <v>15417</v>
      </c>
      <c r="F40">
        <v>15914</v>
      </c>
      <c r="G40">
        <v>15825</v>
      </c>
    </row>
    <row r="41" spans="1:7">
      <c r="A41" t="s">
        <v>463</v>
      </c>
      <c r="B41" t="s">
        <v>464</v>
      </c>
      <c r="C41" t="s">
        <v>312</v>
      </c>
      <c r="D41" t="s">
        <v>450</v>
      </c>
      <c r="E41">
        <v>-21476</v>
      </c>
      <c r="F41">
        <v>5379</v>
      </c>
      <c r="G41">
        <v>6418</v>
      </c>
    </row>
    <row r="42" spans="1:7">
      <c r="A42" t="s">
        <v>465</v>
      </c>
      <c r="B42" t="s">
        <v>465</v>
      </c>
      <c r="C42" t="s">
        <v>315</v>
      </c>
      <c r="D42" t="s">
        <v>450</v>
      </c>
      <c r="E42">
        <v>30068</v>
      </c>
      <c r="F42">
        <v>24689</v>
      </c>
      <c r="G42">
        <v>18271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190A01-3C7C-4C24-BB07-7A11D8483A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B56DAE-21F8-4EB5-A809-F7F6B6C92B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34DC63-730A-44C1-8552-A5883CD4C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2021-11-16T04:46:51Z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