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F227" i="1" s="1"/>
  <c r="F11" i="1" s="1"/>
  <c r="G184" i="1"/>
  <c r="F184" i="1"/>
  <c r="G95" i="1"/>
  <c r="F95" i="1"/>
  <c r="G92" i="1"/>
  <c r="F92" i="1"/>
  <c r="G36" i="1"/>
  <c r="G43" i="1" s="1"/>
  <c r="G25" i="1"/>
  <c r="F25" i="1"/>
  <c r="G24" i="1"/>
  <c r="F24" i="1"/>
  <c r="G432" i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I369" i="1"/>
  <c r="H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3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30" i="1" l="1"/>
  <c r="G369" i="1" s="1"/>
  <c r="G384" i="1"/>
  <c r="G13" i="1"/>
  <c r="G377" i="1"/>
  <c r="G376" i="1"/>
  <c r="G353" i="1"/>
  <c r="G355" i="1" s="1"/>
  <c r="G357" i="1" s="1"/>
  <c r="G385" i="1"/>
  <c r="F353" i="1"/>
  <c r="F355" i="1" s="1"/>
  <c r="F357" i="1" s="1"/>
  <c r="F385" i="1"/>
  <c r="F383" i="1"/>
  <c r="F382" i="1"/>
  <c r="G383" i="1"/>
  <c r="G382" i="1"/>
  <c r="F384" i="1"/>
  <c r="F13" i="1"/>
  <c r="F14" i="1" s="1"/>
  <c r="F377" i="1"/>
  <c r="F376" i="1"/>
  <c r="F366" i="1"/>
  <c r="G366" i="1"/>
  <c r="G14" i="1"/>
  <c r="H378" i="1"/>
  <c r="K372" i="1"/>
  <c r="I378" i="1"/>
  <c r="I384" i="1"/>
  <c r="H365" i="1"/>
  <c r="L368" i="1"/>
  <c r="L372" i="1"/>
  <c r="J373" i="1"/>
  <c r="H375" i="1"/>
  <c r="N376" i="1"/>
  <c r="L377" i="1"/>
  <c r="J378" i="1"/>
  <c r="H381" i="1"/>
  <c r="N382" i="1"/>
  <c r="J384" i="1"/>
  <c r="K383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H384" i="1"/>
  <c r="G363" i="1"/>
  <c r="O368" i="1"/>
  <c r="O372" i="1"/>
  <c r="I376" i="1"/>
  <c r="O377" i="1"/>
  <c r="M378" i="1"/>
  <c r="I382" i="1"/>
  <c r="F44" i="1"/>
  <c r="H363" i="1"/>
  <c r="J382" i="1"/>
  <c r="I363" i="1"/>
  <c r="G44" i="1" l="1"/>
  <c r="G378" i="1" s="1"/>
  <c r="F378" i="1"/>
  <c r="F370" i="1"/>
  <c r="F59" i="1"/>
  <c r="F67" i="1" s="1"/>
  <c r="F71" i="1" s="1"/>
  <c r="G370" i="1" l="1"/>
  <c r="G59" i="1"/>
  <c r="G67" i="1" s="1"/>
  <c r="G71" i="1" s="1"/>
  <c r="G373" i="1" s="1"/>
  <c r="F373" i="1"/>
  <c r="F83" i="1"/>
  <c r="F6" i="1"/>
  <c r="F372" i="1"/>
  <c r="G6" i="1" l="1"/>
  <c r="F365" i="1" s="1"/>
  <c r="G372" i="1"/>
  <c r="G83" i="1"/>
  <c r="F371" i="1"/>
  <c r="G365" i="1" l="1"/>
  <c r="G371" i="1"/>
</calcChain>
</file>

<file path=xl/sharedStrings.xml><?xml version="1.0" encoding="utf-8"?>
<sst xmlns="http://schemas.openxmlformats.org/spreadsheetml/2006/main" count="975" uniqueCount="559">
  <si>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</si>
  <si>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</si>
  <si>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</si>
  <si>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</si>
  <si>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</si>
  <si>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</si>
  <si>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</si>
  <si>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</si>
  <si>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</si>
  <si>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</si>
  <si>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</si>
  <si>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</si>
  <si>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</si>
  <si>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</si>
  <si>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</si>
  <si>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</si>
  <si>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</si>
  <si>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</si>
  <si>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</si>
  <si>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</si>
  <si>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</si>
  <si>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</si>
  <si>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</si>
  <si>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</si>
  <si>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</si>
  <si>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</si>
  <si>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</si>
  <si>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</si>
  <si>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</si>
  <si>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</si>
  <si>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</si>
  <si>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</si>
  <si>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</si>
  <si>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</si>
  <si>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</si>
  <si>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</si>
  <si>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</si>
  <si>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</si>
  <si>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</si>
  <si>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</si>
  <si>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</si>
  <si>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</si>
  <si>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</si>
  <si>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</si>
  <si>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</si>
  <si>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</si>
  <si>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</si>
  <si>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</si>
  <si>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</si>
  <si>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</si>
  <si>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</si>
  <si>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</si>
  <si>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</si>
  <si>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</si>
  <si>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</si>
  <si>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</si>
  <si>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</si>
  <si>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</si>
  <si>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</si>
  <si>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</si>
  <si>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</si>
  <si>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</si>
  <si>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</si>
  <si>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</si>
  <si>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</si>
  <si>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</si>
  <si>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</si>
  <si>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</si>
  <si>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</si>
  <si>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</si>
  <si>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</si>
  <si>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</si>
  <si>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</si>
  <si>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</si>
  <si>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</si>
  <si>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</si>
  <si>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</si>
  <si>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</si>
  <si>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</si>
  <si>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</si>
  <si>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</si>
  <si>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</si>
  <si>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</si>
  <si>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</si>
  <si>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</si>
  <si>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</si>
  <si>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</si>
  <si>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</si>
  <si>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</si>
  <si>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</si>
  <si>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</si>
  <si>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</si>
  <si>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</si>
  <si>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</si>
  <si>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</si>
  <si>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</si>
  <si>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</si>
  <si>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</si>
  <si>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</si>
  <si>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</si>
  <si>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</si>
  <si>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</si>
  <si>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</si>
  <si>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</si>
  <si>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</si>
  <si>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</si>
  <si>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</si>
  <si>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</si>
  <si>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</si>
  <si>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</si>
  <si>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</si>
  <si>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</si>
  <si>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</si>
  <si>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</si>
  <si>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</si>
  <si>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</si>
  <si>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</si>
  <si>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</si>
  <si>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</si>
  <si>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</si>
  <si>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</si>
  <si>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</si>
  <si>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</si>
  <si>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</si>
  <si>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</si>
  <si>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</si>
  <si>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</si>
  <si>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</si>
  <si>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</si>
  <si>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</si>
  <si>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</si>
  <si>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</si>
  <si>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</si>
  <si>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</si>
  <si>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</si>
  <si>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</si>
  <si>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</si>
  <si>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</si>
  <si>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</si>
  <si>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</si>
  <si>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</si>
  <si>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</si>
  <si>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</si>
  <si>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</si>
  <si>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</si>
  <si>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</si>
  <si>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</si>
  <si>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</si>
  <si>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</si>
  <si>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</si>
  <si>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</si>
  <si>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</si>
  <si>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</si>
  <si>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</si>
  <si>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</si>
  <si>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</si>
  <si>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</si>
  <si>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</si>
  <si>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</si>
  <si>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</si>
  <si>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</si>
  <si>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</si>
  <si>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</si>
  <si>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</si>
  <si>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</si>
  <si>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</si>
  <si>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</si>
  <si>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</si>
  <si>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</si>
  <si>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</si>
  <si>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</si>
  <si>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</si>
  <si>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</si>
  <si>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</si>
  <si>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</si>
  <si>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</si>
  <si>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</si>
  <si>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</si>
  <si>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</si>
  <si>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</si>
  <si>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</si>
  <si>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</si>
  <si>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</si>
  <si>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</si>
  <si>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</si>
  <si>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</si>
  <si>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</si>
  <si>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</si>
  <si>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</si>
  <si>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</si>
  <si>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</si>
  <si>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</si>
  <si>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</si>
  <si>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</si>
  <si>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</si>
  <si>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</si>
  <si>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</si>
  <si>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</si>
  <si>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</si>
  <si>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</si>
  <si>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</si>
  <si>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</si>
  <si>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</si>
  <si>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</si>
  <si>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</si>
  <si>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</si>
  <si>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</si>
  <si>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</si>
  <si>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</si>
  <si>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</si>
  <si>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</si>
  <si>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</si>
  <si>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</si>
  <si>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</si>
  <si>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</si>
  <si>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</si>
  <si>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</si>
  <si>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</si>
  <si>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</si>
  <si>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</si>
  <si>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</si>
  <si>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</si>
  <si>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</si>
  <si>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</si>
  <si>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</si>
  <si>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</si>
  <si>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</si>
  <si>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</si>
  <si>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</si>
  <si>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</si>
  <si>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</si>
  <si>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</si>
  <si>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</si>
  <si>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</si>
  <si>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</si>
  <si>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</si>
  <si>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</si>
  <si>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</si>
  <si>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</si>
  <si>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</si>
  <si>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</si>
  <si>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</si>
  <si>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</si>
  <si>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</si>
  <si>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</si>
  <si>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</si>
  <si>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</si>
  <si>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</si>
  <si>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</si>
  <si>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</si>
  <si>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</si>
  <si>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</si>
  <si>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</si>
  <si>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</si>
  <si>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</si>
  <si>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</si>
  <si>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</si>
  <si>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</si>
  <si>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</si>
  <si>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</si>
  <si>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</si>
  <si>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</si>
  <si>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</si>
  <si>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</si>
  <si>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</si>
  <si>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</si>
  <si>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</si>
  <si>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</si>
  <si>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</si>
  <si>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</si>
  <si>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</si>
  <si>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</si>
  <si>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</si>
  <si>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</si>
  <si>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</si>
  <si>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</si>
  <si>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</si>
  <si>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</si>
  <si>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</si>
  <si>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</si>
  <si>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</si>
  <si>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</si>
  <si>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</si>
  <si>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</si>
  <si>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</si>
  <si>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</si>
  <si>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</si>
  <si>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</si>
  <si>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</si>
  <si>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</si>
  <si>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</si>
  <si>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</si>
  <si>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</si>
  <si>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</si>
  <si>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</si>
  <si>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</si>
  <si>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</si>
  <si>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</si>
  <si>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</si>
  <si>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</si>
  <si>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</si>
  <si>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</si>
  <si>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</si>
  <si>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</si>
  <si>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</si>
  <si>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</si>
  <si>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</si>
  <si>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</si>
  <si>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</si>
  <si>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</si>
  <si>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</si>
  <si>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</si>
  <si>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</si>
  <si>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</si>
  <si>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</si>
  <si>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</si>
  <si>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</si>
  <si>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</si>
  <si>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</si>
  <si>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</si>
  <si>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</si>
  <si>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</si>
  <si>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</si>
  <si>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</si>
  <si>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</si>
  <si>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</si>
  <si>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</si>
  <si>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</si>
  <si>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</si>
  <si>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</si>
  <si>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</si>
  <si>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</si>
  <si>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</si>
  <si>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</si>
  <si>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</si>
  <si>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</si>
  <si>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</si>
  <si>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</si>
  <si>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</si>
  <si>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</si>
  <si>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</si>
  <si>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</si>
  <si>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</si>
  <si>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</si>
  <si>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</si>
  <si>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</si>
  <si>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</si>
  <si>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</si>
  <si>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</si>
  <si>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</si>
  <si>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</si>
  <si>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</si>
  <si>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</si>
  <si>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</si>
  <si>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</si>
  <si>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</si>
  <si>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</si>
  <si>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</si>
  <si>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</si>
  <si>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</si>
  <si>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</si>
  <si>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</si>
  <si>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</si>
  <si>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</si>
  <si>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</si>
  <si>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</si>
  <si>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</si>
  <si>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</si>
  <si>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</si>
  <si>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</si>
  <si>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</si>
  <si>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</si>
  <si>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</si>
  <si>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</si>
  <si>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</si>
  <si>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</si>
  <si>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</si>
  <si>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Accounts receivable, net</t>
  </si>
  <si>
    <t>Prepaid expenses and other current assets</t>
  </si>
  <si>
    <t>Total current assets</t>
  </si>
  <si>
    <t>Property, equipment and software, net</t>
  </si>
  <si>
    <t>Property and Equipment</t>
  </si>
  <si>
    <t>Goodwill</t>
  </si>
  <si>
    <t>Intangible assets, net</t>
  </si>
  <si>
    <t>Other Intangibles</t>
  </si>
  <si>
    <t>Investments (including $84,242 and $109,751 at December 31, 2018 and December 31, 2017 at fair value)</t>
  </si>
  <si>
    <t>Other non-current assets</t>
  </si>
  <si>
    <t>Liabilities and Equity</t>
  </si>
  <si>
    <t>Current liabilities:</t>
  </si>
  <si>
    <t>Accounts payable</t>
  </si>
  <si>
    <t>Accrued merchant and supplier payables</t>
  </si>
  <si>
    <t>Accrued expenses and other current liabilities</t>
  </si>
  <si>
    <t>Accruals</t>
  </si>
  <si>
    <t>Total current liabilities</t>
  </si>
  <si>
    <t>Convertible senior notes, net</t>
  </si>
  <si>
    <t>Other non-current liabilities</t>
  </si>
  <si>
    <t>Total Liabilities</t>
  </si>
  <si>
    <t>Commitments and contingencies (see Note 10)</t>
  </si>
  <si>
    <t>Stockholders' Equity</t>
  </si>
  <si>
    <t>Common  stock,  par  value  $0.0001  per  share,  2,010,000,000  shares  authorized;  760,939,440</t>
  </si>
  <si>
    <t>shares issued and 569,084,312 shares outstanding at December 31, 2018; 748,541,862 shares issued and 559,939,620 shares outstanding at December 31, 2017</t>
  </si>
  <si>
    <t>Additional paid-in capital</t>
  </si>
  <si>
    <t>Treasury stock, at cost, 191,855,128 and 188,602,242 shares at December 31, 2018 and</t>
  </si>
  <si>
    <t>Treasury Stock</t>
  </si>
  <si>
    <t>December 31, 2017</t>
  </si>
  <si>
    <t>Accumulated deficit</t>
  </si>
  <si>
    <t>Accumulated other comprehensive income</t>
  </si>
  <si>
    <t>Total Groupon, Inc. Stockholders' Equity</t>
  </si>
  <si>
    <t>Noncontrolling interests</t>
  </si>
  <si>
    <t>Total Other Comprehensive Income</t>
  </si>
  <si>
    <t>Revenue:</t>
  </si>
  <si>
    <t>Revenue</t>
  </si>
  <si>
    <t>Service</t>
  </si>
  <si>
    <t>Product</t>
  </si>
  <si>
    <t>Total revenue</t>
  </si>
  <si>
    <t>Total Cost of Revenue</t>
  </si>
  <si>
    <t>Total Cost of Revenue TODO REMOVE</t>
  </si>
  <si>
    <t>Cost of revenue:</t>
  </si>
  <si>
    <t>Total cost of revenue</t>
  </si>
  <si>
    <t>Gross profit</t>
  </si>
  <si>
    <t>Gross Profit</t>
  </si>
  <si>
    <t>Operating expenses:</t>
  </si>
  <si>
    <t>Marketing</t>
  </si>
  <si>
    <t>Selling, general and administrative</t>
  </si>
  <si>
    <t>Restructuring charges</t>
  </si>
  <si>
    <t>Gain on sale of intangible assets</t>
  </si>
  <si>
    <t>Gain on business dispositions</t>
  </si>
  <si>
    <t>Total operating expenses</t>
  </si>
  <si>
    <t>Income (loss) from operations</t>
  </si>
  <si>
    <t>Operating Profit</t>
  </si>
  <si>
    <t>Other income (expense), net</t>
  </si>
  <si>
    <t>Other Income - net</t>
  </si>
  <si>
    <t>Income (loss) from continuing operations before provision (benefit) for income taxes</t>
  </si>
  <si>
    <t>Profit before Zakat and Income tax</t>
  </si>
  <si>
    <t>Provision (benefit) for income taxes</t>
  </si>
  <si>
    <t>Income (loss) from continuing operations</t>
  </si>
  <si>
    <t>Income (loss) from discontinued operations, net of tax</t>
  </si>
  <si>
    <t>Net income (loss)</t>
  </si>
  <si>
    <t>Net income attributable to noncontrolling interests</t>
  </si>
  <si>
    <t>Net income (loss) attributable to Groupon, Inc</t>
  </si>
  <si>
    <t>Basic net income (loss) per share (1):</t>
  </si>
  <si>
    <t>Continuing operations</t>
  </si>
  <si>
    <t>Discontinued operations</t>
  </si>
  <si>
    <t>Basic net income (loss) per share</t>
  </si>
  <si>
    <t>Diluted net income (loss) per share (1):</t>
  </si>
  <si>
    <t>Diluted net income (loss) per share</t>
  </si>
  <si>
    <t>Weighted average number of shares outstanding (1):</t>
  </si>
  <si>
    <t>Basic</t>
  </si>
  <si>
    <t>(in thousands)</t>
  </si>
  <si>
    <t>Operating activities</t>
  </si>
  <si>
    <t>Operating Activities</t>
  </si>
  <si>
    <t>Less: Income (loss) from discontinued operations, net of tax</t>
  </si>
  <si>
    <t>Adjustments to reconcile net income (loss) to net cash provided by operating activities:</t>
  </si>
  <si>
    <t>Depreciation and amortization of property, equipment and software</t>
  </si>
  <si>
    <t>Amortization of acquired intangible assets</t>
  </si>
  <si>
    <t>Stock-based compensation</t>
  </si>
  <si>
    <t>Gain on sale of investment</t>
  </si>
  <si>
    <t>Restructuring-related long-lived asset impairment</t>
  </si>
  <si>
    <t>Impairments of investments</t>
  </si>
  <si>
    <t>Deferred income taxes</t>
  </si>
  <si>
    <t>(Gain) loss, net from changes in fair value of contingent consideration</t>
  </si>
  <si>
    <t>(Gain) loss from changes in fair value of investments</t>
  </si>
  <si>
    <t>Amortization of debt discount on convertible senior notes</t>
  </si>
  <si>
    <t>Change in assets and liabilities, net of acquisitions and dispositions:</t>
  </si>
  <si>
    <t>Accounts receivable</t>
  </si>
  <si>
    <t>Other, net</t>
  </si>
  <si>
    <t>Net cash provided by (used in) operating activities from continuing operations</t>
  </si>
  <si>
    <t>Net cash provided by (used in) operating activities from discontinued operations</t>
  </si>
  <si>
    <t>Net cash provided by (used in) operating activities</t>
  </si>
  <si>
    <t>Investing activities</t>
  </si>
  <si>
    <t>Investing Activities</t>
  </si>
  <si>
    <t>Purchases of property and equipment and capitalized software</t>
  </si>
  <si>
    <t>Cash derecognized upon dispositions of subsidiaries</t>
  </si>
  <si>
    <t>Proceeds from sale of intangible assets</t>
  </si>
  <si>
    <t>Proceeds from sales and maturities of investments</t>
  </si>
  <si>
    <t>Acquisitions of businesses, net of acquired cash</t>
  </si>
  <si>
    <t>Acquisitions of intangible assets and other investing activities</t>
  </si>
  <si>
    <t>Net cash provided by (used in) investing activities from continuing operations</t>
  </si>
  <si>
    <t>Net cash provided by (used in) investing activities from discontinued operations</t>
  </si>
  <si>
    <t>Net cash provided by (used in) investing activities</t>
  </si>
  <si>
    <t>Financing activities</t>
  </si>
  <si>
    <t>Financing Activities</t>
  </si>
  <si>
    <t>Proceeds from issuance of convertible senior notes</t>
  </si>
  <si>
    <t>Issuance costs for convertible senior notes and revolving credit agreement</t>
  </si>
  <si>
    <t>Purchase of convertible note hedges</t>
  </si>
  <si>
    <t>Proceeds from issuance of warrants</t>
  </si>
  <si>
    <t>Payments for purchases of treasury stock</t>
  </si>
  <si>
    <t>Taxes paid related to net share settlements of stock-based compensation awards</t>
  </si>
  <si>
    <t>Proceeds from stock option exercises and employee stock purchase plan</t>
  </si>
  <si>
    <t>Distributions to noncontrolling interest holders</t>
  </si>
  <si>
    <t>Payments of capital lease obligations</t>
  </si>
  <si>
    <t>Finance Costs</t>
  </si>
  <si>
    <t>Payments of contingent consideration related to acquisitions</t>
  </si>
  <si>
    <t>Payment of financing obligation related to acquisition</t>
  </si>
  <si>
    <t>Other financing activities</t>
  </si>
  <si>
    <t>Net cash provided by (used in) financing activities</t>
  </si>
  <si>
    <t>Effect of exchange rate changes on cash, cash equivalents and restricted cash, including cash classified within current assets of discontinued operations</t>
  </si>
  <si>
    <t>Net increase (decrease) in cash, cash equivalents and restricted cash, including cash classified within current assets of discontinued operations</t>
  </si>
  <si>
    <t>Net increase (decrease) in cash and cash equivalents</t>
  </si>
  <si>
    <t>Less: Net increase (decrease) in cash classified within current assets of discontinued operations</t>
  </si>
  <si>
    <t>Net increase (decrease) in cash, cash equivalents and restricted cash</t>
  </si>
  <si>
    <t>Cash, cash equivalents and restricted cash, beginning of period</t>
  </si>
  <si>
    <t>Cash and cash equivalents at beginning of period</t>
  </si>
  <si>
    <t>Supplemental disclosure of cash flow information</t>
  </si>
  <si>
    <t>Income tax payments (refunds) for continuing operations</t>
  </si>
  <si>
    <t>Income tax payments (refunds) for discontinued operations</t>
  </si>
  <si>
    <t xml:space="preserve">Adjustment for Income Tax Paid </t>
  </si>
  <si>
    <t>Cash paid for interest</t>
  </si>
  <si>
    <t>Non-cash investing and financing activities</t>
  </si>
  <si>
    <t>Continuing operations:</t>
  </si>
  <si>
    <t>Equipment acquired under capital lease obligations</t>
  </si>
  <si>
    <t>Leasehold improvements funded by lessor</t>
  </si>
  <si>
    <t>Liability for purchases of treasury stock</t>
  </si>
  <si>
    <t>Increase (decrease) in liabilities related to purchases of property and equipment and capitalized software</t>
  </si>
  <si>
    <t>Investments acquired in connection with business dispositions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</si>
  <si>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</si>
  <si>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</si>
  <si>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</si>
  <si>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</si>
  <si>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</si>
  <si>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</si>
  <si>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sales and distribution expenses</t>
  </si>
  <si>
    <t>property, plant and equipment</t>
  </si>
  <si>
    <t>other non-current assets</t>
  </si>
  <si>
    <t>ordinary shares</t>
  </si>
  <si>
    <t>additional paid-in capital</t>
  </si>
  <si>
    <t>changed value</t>
  </si>
  <si>
    <t>service</t>
  </si>
  <si>
    <t>product</t>
  </si>
  <si>
    <t>cost of goods sold</t>
  </si>
  <si>
    <t>added value</t>
  </si>
  <si>
    <t>marketing</t>
  </si>
  <si>
    <t>deleted value</t>
  </si>
  <si>
    <t>other operating expenses</t>
  </si>
  <si>
    <t>restructuring charges</t>
  </si>
  <si>
    <t>gain on sale of intangible assets</t>
  </si>
  <si>
    <t>other income (expenses)</t>
  </si>
  <si>
    <t>other income (expense), net</t>
  </si>
  <si>
    <t>minority interest</t>
  </si>
  <si>
    <t>ncome (loss) from discontinued operations, net of tax</t>
  </si>
  <si>
    <t>warehouse equipment</t>
  </si>
  <si>
    <t>furniture and fixtures</t>
  </si>
  <si>
    <t>leasehold improvements</t>
  </si>
  <si>
    <t>office equipment</t>
  </si>
  <si>
    <t>purchased software</t>
  </si>
  <si>
    <t>computer hardware</t>
  </si>
  <si>
    <t>internally-developed software</t>
  </si>
  <si>
    <t>less: accumulated depreciation and amortization</t>
  </si>
  <si>
    <t>accumulated depreciation and amortisation</t>
  </si>
  <si>
    <t>leased assets</t>
  </si>
  <si>
    <t>other fixed assets</t>
  </si>
  <si>
    <t>long term investments</t>
  </si>
  <si>
    <t>accounts payable</t>
  </si>
  <si>
    <t>accrued expenses and other current liabilities</t>
  </si>
  <si>
    <t>trade creditors</t>
  </si>
  <si>
    <t>accrued merchant and supplier payables</t>
  </si>
  <si>
    <t>common stock, par value $0.0001 per share</t>
  </si>
  <si>
    <t>treasury stock (-)</t>
  </si>
  <si>
    <t>treasury stock, at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</si>
</sst>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4" fillId="0" borderId="0" xfId="0" applyFont="1"/>
    <xf numFmtId="3" fontId="4" fillId="12" borderId="0" xfId="0" applyFont="1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06-4C49-9C44-2FAD9678B5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8CC-40F9-B9FD-3883B819FE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71-4B3F-90FA-85E5E5943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21-4B17-A060-2FA450DED0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30C-48EE-96FC-83E6016AC1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964-4BBD-875D-CCE83F426E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63-4EDC-9AAD-4CBC05442D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D8-47AD-BBEA-84416B5A6C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1D-410A-8ABA-2EAA9E1599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DC-4989-8D98-8A92871B0E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CD-4A30-8B59-A4ACAE1A47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B16-4DC2-94FB-8259186565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61-48CC-9AAB-E86E21E970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C46-4E0B-8F57-BE915CC0A1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76-4FA1-AEB8-05DE617FD9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.425781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-11079</v>
      </c>
      <c r="G6" s="7">
        <f t="shared" ref="G6:O6" si="1">IF(G4=$BF$1,"",G71)</f>
        <v>16014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643513</v>
      </c>
      <c r="G7" s="7">
        <f t="shared" ref="G7:O7" si="2">IF(G4=$BF$1,"",G128)</f>
        <v>605057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998629</v>
      </c>
      <c r="G8" s="7">
        <f t="shared" ref="G8:O8" si="3">IF(G4=$BF$1,"",G161)</f>
        <v>1072448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957174</v>
      </c>
      <c r="G9" s="7">
        <f t="shared" ref="G9:O9" si="4">IF(G4=$BF$1,"",G189)</f>
        <v>1133499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302357</v>
      </c>
      <c r="G10" s="7">
        <f t="shared" ref="G10:O10" si="5">IF(G4=$BF$1,"",G210)</f>
        <v>292161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382611</v>
      </c>
      <c r="G11" s="7">
        <f t="shared" ref="G11:O11" si="6">IF(G4=$BF$1,"",G227)</f>
        <v>251845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1642142</v>
      </c>
      <c r="G12" s="35">
        <f t="shared" ref="G12:O12" si="7">IF(G4=$BF$1,"",SUM(G7:G8))</f>
        <v>1677505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1642142</v>
      </c>
      <c r="G13" s="35">
        <f t="shared" ref="G13:O13" si="8">IF(G4=$BF$1,"",SUM(G9:G11))</f>
        <v>1677505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1205487+1431259</f>
        <v>2636746</v>
      </c>
      <c r="G24">
        <f>1266452+1577425</f>
        <v>2843877</v>
      </c>
      <c r="P24" s="50" t="s">
        <v>526</v>
      </c>
    </row>
    <row r="25" spans="5:16">
      <c r="E25" s="1" t="s">
        <v>27</v>
      </c>
      <c r="F25">
        <f>120077+1196068</f>
        <v>1316145</v>
      </c>
      <c r="G25">
        <f>160810+1349206</f>
        <v>1510016</v>
      </c>
      <c r="P25" s="50" t="s">
        <v>530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1320601</v>
      </c>
      <c r="G30" s="7">
        <f>IF(G4=$BF$1,"",G24-G25+ABS(G26)-G27-G28-G29)</f>
        <v>1333861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1"/>
    </row>
    <row r="31" spans="5:16">
      <c r="E31" s="12" t="s">
        <v>33</v>
      </c>
      <c r="F31"/>
      <c r="G31"/>
      <c r="P31" s="50" t="s">
        <v>532</v>
      </c>
    </row>
    <row r="32" spans="5:16">
      <c r="E32" s="1" t="s">
        <v>34</v>
      </c>
    </row>
    <row r="33" spans="5:16">
      <c r="E33" s="1" t="s">
        <v>35</v>
      </c>
      <c r="F33" s="38">
        <v>395737</v>
      </c>
      <c r="G33" s="38">
        <v>400918</v>
      </c>
      <c r="P33" s="50" t="s">
        <v>530</v>
      </c>
    </row>
    <row r="34" spans="5:16">
      <c r="E34" s="1" t="s">
        <v>36</v>
      </c>
      <c r="F34">
        <v>870961</v>
      </c>
      <c r="G34">
        <v>901829</v>
      </c>
    </row>
    <row r="35" spans="5:16">
      <c r="E35" s="1" t="s">
        <v>37</v>
      </c>
    </row>
    <row r="36" spans="5:16">
      <c r="E36" s="1" t="s">
        <v>38</v>
      </c>
      <c r="F36" s="38">
        <v>-136</v>
      </c>
      <c r="G36" s="38">
        <f>18828-17149</f>
        <v>1679</v>
      </c>
      <c r="P36" s="50" t="s">
        <v>530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1266562</v>
      </c>
      <c r="G43" s="7">
        <f>G32+G33+G34+G35+G36+G37+G38+G39+G40+G41+G42</f>
        <v>1304426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54039</v>
      </c>
      <c r="G44" s="7">
        <f>IF(G4=$BF$1,"",G30+G31-G43)</f>
        <v>29435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 s="38">
        <v>-53008</v>
      </c>
      <c r="G54" s="38">
        <v>6710</v>
      </c>
      <c r="P54" s="50" t="s">
        <v>530</v>
      </c>
    </row>
    <row r="55" spans="5:16">
      <c r="E55" s="1" t="s">
        <v>57</v>
      </c>
    </row>
    <row r="56" spans="5:16">
      <c r="E56" s="1" t="s">
        <v>58</v>
      </c>
      <c r="F56"/>
      <c r="G56"/>
      <c r="P56" s="50" t="s">
        <v>532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1031</v>
      </c>
      <c r="G59" s="7">
        <f>IF(G4=$BF$1,"",G44+G45+G46+G47+G48-G49-G50-G51+G52-G53+G54+G55-G56+G57+G58)</f>
        <v>36145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-957</v>
      </c>
      <c r="G60">
        <v>7544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1988</v>
      </c>
      <c r="G67" s="7">
        <f>IF(G4=$BF$1,"",SUM(G59,-G60,-ABS(G61),-G62,-G66))</f>
        <v>28601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  <c r="F68">
        <v>-13067</v>
      </c>
      <c r="G68">
        <v>-12587</v>
      </c>
      <c r="P68" s="50" t="s">
        <v>526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-11079</v>
      </c>
      <c r="G71" s="7">
        <f t="shared" ref="G71:O71" si="14">IF(G4=$BF$1,"",SUM(G67:G70))</f>
        <v>16014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2" t="s">
        <v>74</v>
      </c>
      <c r="G77" s="38">
        <v>-1974</v>
      </c>
      <c r="P77" s="50" t="s">
        <v>530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-11079</v>
      </c>
      <c r="G83" s="7">
        <f t="shared" ref="G83:O83" si="15">IF(G4=$BF$1,"",SUM(G71:G82))</f>
        <v>14040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51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5265+9677+2261</f>
        <v>17203</v>
      </c>
      <c r="G92">
        <f>4989+11700+2690</f>
        <v>19379</v>
      </c>
      <c r="P92" s="50" t="s">
        <v>526</v>
      </c>
    </row>
    <row r="93" spans="5:16">
      <c r="E93" s="1" t="s">
        <v>85</v>
      </c>
    </row>
    <row r="94" spans="5:16">
      <c r="E94" s="1" t="s">
        <v>86</v>
      </c>
      <c r="F94" s="38">
        <v>50314</v>
      </c>
      <c r="G94" s="38">
        <v>49605</v>
      </c>
      <c r="P94" s="50" t="s">
        <v>530</v>
      </c>
    </row>
    <row r="95" spans="5:16">
      <c r="E95" s="1" t="s">
        <v>87</v>
      </c>
      <c r="F95" s="38">
        <f>8523+174700+196807</f>
        <v>380030</v>
      </c>
      <c r="G95" s="38">
        <f>32090+208659+249207</f>
        <v>489956</v>
      </c>
      <c r="P95" s="50" t="s">
        <v>530</v>
      </c>
    </row>
    <row r="96" spans="5:16">
      <c r="E96" s="12"/>
    </row>
    <row r="98" spans="5:16">
      <c r="E98" s="6" t="s">
        <v>88</v>
      </c>
      <c r="F98" s="7">
        <f>F89+F90+F91+F92+F93+F94+F95+F96</f>
        <v>447547</v>
      </c>
      <c r="G98" s="7">
        <f>IF(G4=$BF$1,"",G89+G90+G91+G92+G93+G94+G95+G96)</f>
        <v>558940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-304430</v>
      </c>
      <c r="G99" s="38">
        <v>-407795</v>
      </c>
      <c r="P99" s="50" t="s">
        <v>530</v>
      </c>
    </row>
    <row r="100" spans="5:16">
      <c r="E100" s="6" t="s">
        <v>90</v>
      </c>
      <c r="F100" s="7">
        <f>F98+F99</f>
        <v>143117</v>
      </c>
      <c r="G100" s="7">
        <f t="shared" ref="G100:O100" si="17">IF(G4=$BF$1,"",G98+G99)</f>
        <v>151145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325491</v>
      </c>
      <c r="G101">
        <v>286989</v>
      </c>
    </row>
    <row r="102" spans="5:16">
      <c r="E102" s="1" t="s">
        <v>92</v>
      </c>
      <c r="F102">
        <v>45401</v>
      </c>
      <c r="G102">
        <v>19196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370892</v>
      </c>
      <c r="G104" s="7">
        <f t="shared" ref="G104:O104" si="18">IF(G4=$BF$1,"",G101+G102+G103)</f>
        <v>306185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 s="38">
        <v>108515</v>
      </c>
      <c r="G113" s="38">
        <v>135189</v>
      </c>
      <c r="P113" s="50" t="s">
        <v>530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20989</v>
      </c>
      <c r="G125" s="38">
        <v>12538</v>
      </c>
      <c r="P125" s="50" t="s">
        <v>530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643513</v>
      </c>
      <c r="G128" s="7">
        <f t="shared" ref="G128:O128" si="19">IF(G4=$BF$1,"",G100+SUM(G104:G126))</f>
        <v>605057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841021</v>
      </c>
      <c r="G130">
        <v>880129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841021</v>
      </c>
      <c r="G140" s="7">
        <f t="shared" ref="G140:O140" si="20">IF(G4=$BF$1,"",G130+G131+G132+G133+G134+G135+G136+G139)</f>
        <v>880129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 ht="25.5">
      <c r="E146" s="1" t="s">
        <v>128</v>
      </c>
    </row>
    <row r="147" spans="5:15" ht="25.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88115</v>
      </c>
      <c r="G154">
        <v>94025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69493</v>
      </c>
      <c r="G157">
        <v>98294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157608</v>
      </c>
      <c r="G160" s="7">
        <f>IF(G4=$BF$1,"",G146+G147+G148+G149+G150+G151+G152+G153+G154+G155+G156+G157+G158+G159)</f>
        <v>192319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998629</v>
      </c>
      <c r="G161" s="7">
        <f t="shared" ref="G161:O161" si="22">IF(G4=$BF$1,"",G140+G145+G160)</f>
        <v>1072448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 s="38">
        <v>651781</v>
      </c>
      <c r="G172" s="38">
        <v>770335</v>
      </c>
      <c r="P172" s="50" t="s">
        <v>530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38359+267034</f>
        <v>305393</v>
      </c>
      <c r="G184">
        <f>31968+331196</f>
        <v>363164</v>
      </c>
      <c r="P184" s="50" t="s">
        <v>526</v>
      </c>
    </row>
    <row r="185" spans="5:16">
      <c r="E185" s="12" t="s">
        <v>162</v>
      </c>
    </row>
    <row r="187" spans="5:16">
      <c r="E187" s="1" t="s">
        <v>163</v>
      </c>
      <c r="F187"/>
      <c r="G187"/>
      <c r="P187" s="50" t="s">
        <v>532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957174</v>
      </c>
      <c r="G189" s="7">
        <f t="shared" ref="G189:O189" si="23">IF(G4=$BF$1,"",SUM(G163:G188))</f>
        <v>1133499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  <c r="F193">
        <v>201669</v>
      </c>
      <c r="G193">
        <v>189753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 ht="25.5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100688</v>
      </c>
      <c r="G209">
        <v>102408</v>
      </c>
    </row>
    <row r="210" spans="5:16">
      <c r="E210" s="6" t="s">
        <v>14</v>
      </c>
      <c r="F210" s="7">
        <f>SUM(F191:F209)</f>
        <v>302357</v>
      </c>
      <c r="G210" s="7">
        <f t="shared" ref="G210:O210" si="24">IF(G4=$BF$1,"",SUM(G191:G209))</f>
        <v>292161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76+2234560</f>
        <v>2234636</v>
      </c>
      <c r="G212">
        <f>75+2174708</f>
        <v>2174783</v>
      </c>
      <c r="P212" s="50" t="s">
        <v>526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  <c r="F215">
        <v>34602</v>
      </c>
      <c r="G215">
        <v>31844</v>
      </c>
    </row>
    <row r="216" spans="5:16">
      <c r="E216" s="1" t="s">
        <v>186</v>
      </c>
    </row>
    <row r="217" spans="5:16">
      <c r="E217" s="1" t="s">
        <v>187</v>
      </c>
      <c r="F217">
        <v>-1010499</v>
      </c>
      <c r="G217">
        <v>-1088204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  <c r="F221">
        <v>1363</v>
      </c>
      <c r="G221">
        <v>872</v>
      </c>
    </row>
    <row r="222" spans="5:16">
      <c r="E222" s="1" t="s">
        <v>191</v>
      </c>
    </row>
    <row r="223" spans="5:16">
      <c r="E223" s="1" t="s">
        <v>192</v>
      </c>
      <c r="F223">
        <v>-877491</v>
      </c>
      <c r="G223">
        <v>-867450</v>
      </c>
      <c r="P223" s="50" t="s">
        <v>530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382611</v>
      </c>
      <c r="G227" s="7">
        <f t="shared" ref="G227:O227" si="25">IF(G4=$BF$1,"",SUM(G212:G226))</f>
        <v>251845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1988</v>
      </c>
      <c r="G267">
        <v>26627</v>
      </c>
      <c r="H267">
        <v>-183323</v>
      </c>
    </row>
    <row r="268" spans="5:15">
      <c r="E268" s="1" t="s">
        <v>233</v>
      </c>
      <c r="F268">
        <v>0</v>
      </c>
      <c r="G268">
        <v>0</v>
      </c>
      <c r="H268">
        <v>0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101330</v>
      </c>
      <c r="G271">
        <v>114795</v>
      </c>
      <c r="H271">
        <v>116961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-18262</v>
      </c>
      <c r="G275">
        <v>-1059</v>
      </c>
      <c r="H275">
        <v>-2395</v>
      </c>
    </row>
    <row r="276" spans="5:8">
      <c r="E276" s="1" t="s">
        <v>241</v>
      </c>
      <c r="F276">
        <v>9064</v>
      </c>
      <c r="G276">
        <v>-382</v>
      </c>
      <c r="H276">
        <v>48141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  <c r="F279">
        <v>0</v>
      </c>
      <c r="G279">
        <v>-7624</v>
      </c>
      <c r="H279">
        <v>0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0</v>
      </c>
      <c r="G284">
        <v>-56</v>
      </c>
      <c r="H284">
        <v>2953</v>
      </c>
    </row>
    <row r="285" spans="5:8" ht="25.5">
      <c r="E285" s="1" t="s">
        <v>248</v>
      </c>
      <c r="F285">
        <v>64821</v>
      </c>
      <c r="G285">
        <v>82044</v>
      </c>
      <c r="H285">
        <v>115123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</row>
    <row r="289" spans="5:15" ht="25.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156953</v>
      </c>
      <c r="G296" s="7">
        <f>IF(G4=$BF$1,"",G271+G272+G273+G274+G275+G276+G277+G278+G279+G280+G281+G282+G283+G284+G285+G286+G287+G288+G289+G290+G291+G292+G293+G294+G295)</f>
        <v>187718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156953</v>
      </c>
      <c r="G297" s="7">
        <f t="shared" ref="G297:O297" si="27">IF(G4=$BF$1,"",MIN(F267,F268,F269)+F296)</f>
        <v>156953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7166</v>
      </c>
      <c r="G302">
        <v>4074</v>
      </c>
      <c r="H302">
        <v>35043</v>
      </c>
    </row>
    <row r="303" spans="5:15" ht="25.5">
      <c r="E303" s="1" t="s">
        <v>265</v>
      </c>
      <c r="F303">
        <v>32057</v>
      </c>
      <c r="G303">
        <v>-18793</v>
      </c>
      <c r="H303">
        <v>-16584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  <c r="F312">
        <v>-482</v>
      </c>
      <c r="G312">
        <v>972</v>
      </c>
      <c r="H312">
        <v>3855</v>
      </c>
    </row>
    <row r="313" spans="5:15" ht="25.5">
      <c r="E313" s="1" t="s">
        <v>273</v>
      </c>
    </row>
    <row r="314" spans="5:15">
      <c r="E314" s="1" t="s">
        <v>274</v>
      </c>
    </row>
    <row r="315" spans="5:15" ht="25.5">
      <c r="E315" s="1" t="s">
        <v>275</v>
      </c>
      <c r="F315">
        <v>5805</v>
      </c>
      <c r="G315">
        <v>-199</v>
      </c>
      <c r="H315">
        <v>5121</v>
      </c>
    </row>
    <row r="316" spans="5:15">
      <c r="E316" s="1" t="s">
        <v>276</v>
      </c>
      <c r="F316">
        <v>13752</v>
      </c>
      <c r="G316">
        <v>-50841</v>
      </c>
      <c r="H316">
        <v>-11039</v>
      </c>
    </row>
    <row r="317" spans="5:15">
      <c r="E317" s="1" t="s">
        <v>277</v>
      </c>
      <c r="F317">
        <v>-33245</v>
      </c>
      <c r="G317">
        <v>-48151</v>
      </c>
      <c r="H317">
        <v>-32409</v>
      </c>
    </row>
    <row r="318" spans="5:15" ht="25.5">
      <c r="E318" s="6" t="s">
        <v>278</v>
      </c>
      <c r="F318" s="7">
        <f>F299+F300+F301+F302+F303+F304+F305+F306+F307+F308+F309+F310+F311+F312+F313+F314+F315+F316+F317</f>
        <v>25053</v>
      </c>
      <c r="G318" s="7">
        <f>IF(G4=$BF$1,"",G299+G300+G301+G302+G303+G304+G305+G306+G307+G308+G309+G310+G311+G312+G313+G314+G315+G316+G317)</f>
        <v>-112938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182006</v>
      </c>
      <c r="G319" s="7">
        <f t="shared" ref="G319:O319" si="28">IF(G4=$BF$1,"",G297+G318)</f>
        <v>44015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182006</v>
      </c>
      <c r="G326" s="7">
        <f t="shared" ref="G326:O326" si="30">IF(G4=$BF$1,"",G325+G319)</f>
        <v>44015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-69695</v>
      </c>
      <c r="G328">
        <v>-59158</v>
      </c>
      <c r="H328">
        <v>-68287</v>
      </c>
    </row>
    <row r="329" spans="5:15">
      <c r="E329" s="1" t="s">
        <v>288</v>
      </c>
      <c r="F329">
        <v>1500</v>
      </c>
      <c r="G329">
        <v>18333</v>
      </c>
      <c r="H329">
        <v>0</v>
      </c>
    </row>
    <row r="330" spans="5:15">
      <c r="E330" s="1" t="s">
        <v>289</v>
      </c>
    </row>
    <row r="331" spans="5:15" ht="25.5">
      <c r="E331" s="1" t="s">
        <v>290</v>
      </c>
      <c r="F331">
        <v>-58119</v>
      </c>
      <c r="G331">
        <v>0</v>
      </c>
      <c r="H331">
        <v>14539</v>
      </c>
    </row>
    <row r="332" spans="5:15" ht="25.5">
      <c r="E332" s="12" t="s">
        <v>291</v>
      </c>
      <c r="F332">
        <v>8594</v>
      </c>
      <c r="G332">
        <v>16561</v>
      </c>
      <c r="H332">
        <v>1685</v>
      </c>
    </row>
    <row r="333" spans="5:15" ht="25.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-117720</v>
      </c>
      <c r="G337" s="7">
        <f>IF(G4=$BF$1,"",SUM(G328:G336))</f>
        <v>-24264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5715</v>
      </c>
      <c r="G339">
        <v>5513</v>
      </c>
      <c r="H339">
        <v>4978</v>
      </c>
    </row>
    <row r="340" spans="5:15">
      <c r="E340" s="1" t="s">
        <v>299</v>
      </c>
      <c r="F340">
        <v>0</v>
      </c>
      <c r="G340">
        <v>0</v>
      </c>
      <c r="H340">
        <v>250000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-9585</v>
      </c>
      <c r="G343">
        <v>-61233</v>
      </c>
      <c r="H343">
        <v>-165357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-33023</v>
      </c>
      <c r="G349">
        <v>-34025</v>
      </c>
      <c r="H349">
        <v>-30598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-36893</v>
      </c>
      <c r="G352" s="7">
        <f>IF(G4=$BF$1,"",SUM(G339:G351))</f>
        <v>-89745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27393</v>
      </c>
      <c r="G353" s="7">
        <f t="shared" ref="G353:O353" si="33">IF(G4=$BF$1,"",G326+G337+G352)</f>
        <v>-69994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  <c r="F354">
        <v>-11209</v>
      </c>
      <c r="G354">
        <v>26499</v>
      </c>
      <c r="H354">
        <v>-6718</v>
      </c>
    </row>
    <row r="355" spans="5:15" ht="25.5">
      <c r="E355" s="6" t="s">
        <v>314</v>
      </c>
      <c r="F355" s="7">
        <f>F353+F354</f>
        <v>16184</v>
      </c>
      <c r="G355" s="7">
        <f t="shared" ref="G355:O355" si="34">IF(G4=$BF$1,"",G353+G354)</f>
        <v>-43495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885481</v>
      </c>
      <c r="G356">
        <v>874906</v>
      </c>
      <c r="H356">
        <v>835167</v>
      </c>
    </row>
    <row r="357" spans="5:15">
      <c r="E357" s="6" t="s">
        <v>316</v>
      </c>
      <c r="F357" s="7">
        <f>F355+F356</f>
        <v>901665</v>
      </c>
      <c r="G357" s="7">
        <f t="shared" ref="G357:O357" si="35">IF(G4=$BF$1,"",G355+G356)</f>
        <v>831411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-7.2834022005874369E-2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-1.6918321468714874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-2.1080712129024952E-2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0.50084498089690854</v>
      </c>
      <c r="G369" s="27">
        <f t="shared" si="41"/>
        <v>0.46902907544876238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2.0494579303429301E-2</v>
      </c>
      <c r="G370" s="27">
        <f t="shared" si="42"/>
        <v>1.0350306992883307E-2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-4.2017699088194313E-3</v>
      </c>
      <c r="G371" s="28">
        <f t="shared" si="43"/>
        <v>5.6310452245297528E-3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-6.7466759878256569E-3</v>
      </c>
      <c r="G372" s="27">
        <f t="shared" si="44"/>
        <v>9.546320279224205E-3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-2.895630287681222E-2</v>
      </c>
      <c r="G373" s="27">
        <f t="shared" si="45"/>
        <v>6.3586729933093764E-2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0.76700492405650667</v>
      </c>
      <c r="G376" s="30">
        <f t="shared" si="47"/>
        <v>0.84986929994247407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3.2919361962933631</v>
      </c>
      <c r="G377" s="30">
        <f t="shared" si="48"/>
        <v>5.6608628322976431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1.0433097848458066</v>
      </c>
      <c r="G382" s="32">
        <f t="shared" si="51"/>
        <v>0.94613934374886965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1.0433097848458066</v>
      </c>
      <c r="G383" s="32">
        <f t="shared" si="52"/>
        <v>0.94613934374886965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0.87865006780376398</v>
      </c>
      <c r="G384" s="32">
        <f t="shared" si="53"/>
        <v>0.77647090998756951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0.19014933543953347</v>
      </c>
      <c r="G385" s="32">
        <f t="shared" si="54"/>
        <v>3.8831088514414219E-2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841021</v>
      </c>
      <c r="G418" s="17">
        <f>G130-G417</f>
        <v>880129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651781</v>
      </c>
      <c r="G433" s="17">
        <f>G172-G432</f>
        <v>770335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515</v>
      </c>
      <c r="B1" s="39" t="s">
        <v>516</v>
      </c>
      <c r="C1" s="39" t="s">
        <v>517</v>
      </c>
      <c r="D1" s="39" t="s">
        <v>518</v>
      </c>
      <c r="E1" s="39"/>
    </row>
    <row r="2" spans="1:5">
      <c r="A2" s="41" t="s">
        <v>527</v>
      </c>
      <c r="B2" s="41" t="s">
        <v>519</v>
      </c>
      <c r="C2" s="39">
        <v>1</v>
      </c>
      <c r="D2" s="39" t="s">
        <v>520</v>
      </c>
      <c r="E2" s="39"/>
    </row>
    <row r="3" spans="1:5">
      <c r="A3" s="42" t="s">
        <v>528</v>
      </c>
      <c r="B3" s="42" t="s">
        <v>519</v>
      </c>
      <c r="C3" s="39">
        <v>1</v>
      </c>
      <c r="D3" s="39" t="s">
        <v>520</v>
      </c>
    </row>
    <row r="4" spans="1:5">
      <c r="A4" s="42" t="s">
        <v>527</v>
      </c>
      <c r="B4" s="41" t="s">
        <v>529</v>
      </c>
      <c r="C4" s="39">
        <v>0</v>
      </c>
      <c r="D4" s="39" t="s">
        <v>520</v>
      </c>
    </row>
    <row r="5" spans="1:5">
      <c r="A5" s="42" t="s">
        <v>528</v>
      </c>
      <c r="B5" s="43" t="s">
        <v>529</v>
      </c>
      <c r="C5" s="39">
        <v>0</v>
      </c>
      <c r="D5" s="39" t="s">
        <v>520</v>
      </c>
    </row>
    <row r="6" spans="1:5">
      <c r="A6" s="42" t="s">
        <v>531</v>
      </c>
      <c r="B6" s="43" t="s">
        <v>521</v>
      </c>
      <c r="C6" s="39">
        <v>0</v>
      </c>
      <c r="D6" s="39" t="s">
        <v>520</v>
      </c>
    </row>
    <row r="7" spans="1:5">
      <c r="A7" s="42" t="s">
        <v>534</v>
      </c>
      <c r="B7" s="41" t="s">
        <v>533</v>
      </c>
      <c r="C7" s="39">
        <v>1</v>
      </c>
      <c r="D7" s="39" t="s">
        <v>520</v>
      </c>
    </row>
    <row r="8" spans="1:5">
      <c r="A8" s="42" t="s">
        <v>535</v>
      </c>
      <c r="B8" s="42" t="s">
        <v>533</v>
      </c>
      <c r="C8" s="39">
        <v>1</v>
      </c>
      <c r="D8" s="39" t="s">
        <v>520</v>
      </c>
    </row>
    <row r="9" spans="1:5">
      <c r="A9" s="42" t="s">
        <v>537</v>
      </c>
      <c r="B9" s="42" t="s">
        <v>536</v>
      </c>
      <c r="C9" s="39">
        <v>1</v>
      </c>
      <c r="D9" s="39" t="s">
        <v>520</v>
      </c>
    </row>
    <row r="10" spans="1:5">
      <c r="A10" s="49" t="s">
        <v>438</v>
      </c>
      <c r="B10" s="42" t="s">
        <v>538</v>
      </c>
      <c r="C10" s="39">
        <v>1</v>
      </c>
      <c r="D10" s="39" t="s">
        <v>520</v>
      </c>
    </row>
    <row r="11" spans="1:5">
      <c r="A11" s="49" t="s">
        <v>539</v>
      </c>
      <c r="B11" s="42" t="s">
        <v>74</v>
      </c>
      <c r="C11" s="39">
        <v>1</v>
      </c>
      <c r="D11" s="39" t="s">
        <v>520</v>
      </c>
    </row>
    <row r="12" spans="1:5">
      <c r="A12" s="44" t="s">
        <v>540</v>
      </c>
      <c r="B12" s="42" t="s">
        <v>522</v>
      </c>
      <c r="C12" s="39">
        <v>1</v>
      </c>
      <c r="D12" s="39" t="s">
        <v>520</v>
      </c>
    </row>
    <row r="13" spans="1:5">
      <c r="A13" s="44" t="s">
        <v>541</v>
      </c>
      <c r="B13" s="44" t="s">
        <v>522</v>
      </c>
      <c r="C13" s="39">
        <v>1</v>
      </c>
      <c r="D13" s="39" t="s">
        <v>520</v>
      </c>
    </row>
    <row r="14" spans="1:5">
      <c r="A14" s="44" t="s">
        <v>542</v>
      </c>
      <c r="B14" s="45" t="s">
        <v>549</v>
      </c>
      <c r="C14" s="39">
        <v>1</v>
      </c>
      <c r="D14" s="39" t="s">
        <v>520</v>
      </c>
    </row>
    <row r="15" spans="1:5">
      <c r="A15" s="46" t="s">
        <v>543</v>
      </c>
      <c r="B15" s="46" t="s">
        <v>522</v>
      </c>
      <c r="C15" s="39">
        <v>1</v>
      </c>
      <c r="D15" s="39" t="s">
        <v>520</v>
      </c>
    </row>
    <row r="16" spans="1:5">
      <c r="A16" s="46" t="s">
        <v>544</v>
      </c>
      <c r="B16" s="46" t="s">
        <v>550</v>
      </c>
      <c r="C16" s="39">
        <v>1</v>
      </c>
      <c r="D16" s="39" t="s">
        <v>520</v>
      </c>
    </row>
    <row r="17" spans="1:4">
      <c r="A17" s="46" t="s">
        <v>545</v>
      </c>
      <c r="B17" s="46" t="s">
        <v>550</v>
      </c>
      <c r="C17" s="39">
        <v>1</v>
      </c>
      <c r="D17" s="39" t="s">
        <v>520</v>
      </c>
    </row>
    <row r="18" spans="1:4">
      <c r="A18" s="46" t="s">
        <v>546</v>
      </c>
      <c r="B18" s="46" t="s">
        <v>550</v>
      </c>
      <c r="C18" s="39">
        <v>1</v>
      </c>
      <c r="D18" s="39" t="s">
        <v>520</v>
      </c>
    </row>
    <row r="19" spans="1:4" ht="25.5">
      <c r="A19" s="46" t="s">
        <v>547</v>
      </c>
      <c r="B19" s="43" t="s">
        <v>548</v>
      </c>
      <c r="C19" s="39">
        <v>1</v>
      </c>
      <c r="D19" s="39" t="s">
        <v>520</v>
      </c>
    </row>
    <row r="20" spans="1:4">
      <c r="A20" s="49" t="s">
        <v>385</v>
      </c>
      <c r="B20" s="43" t="s">
        <v>551</v>
      </c>
      <c r="C20" s="39">
        <v>1</v>
      </c>
      <c r="D20" s="39" t="s">
        <v>520</v>
      </c>
    </row>
    <row r="21" spans="1:4">
      <c r="A21" s="46" t="s">
        <v>523</v>
      </c>
      <c r="B21" s="46" t="s">
        <v>523</v>
      </c>
      <c r="C21" s="39">
        <v>1</v>
      </c>
      <c r="D21" s="39" t="s">
        <v>520</v>
      </c>
    </row>
    <row r="22" spans="1:4">
      <c r="A22" s="46" t="s">
        <v>552</v>
      </c>
      <c r="B22" s="46" t="s">
        <v>161</v>
      </c>
      <c r="C22" s="39">
        <v>1</v>
      </c>
      <c r="D22" s="39" t="s">
        <v>520</v>
      </c>
    </row>
    <row r="23" spans="1:4" ht="25.5">
      <c r="A23" s="47" t="s">
        <v>553</v>
      </c>
      <c r="B23" s="47" t="s">
        <v>161</v>
      </c>
      <c r="C23" s="39">
        <v>1</v>
      </c>
      <c r="D23" s="39" t="s">
        <v>520</v>
      </c>
    </row>
    <row r="24" spans="1:4">
      <c r="A24" s="46" t="s">
        <v>555</v>
      </c>
      <c r="B24" s="42" t="s">
        <v>554</v>
      </c>
      <c r="C24" s="39">
        <v>1</v>
      </c>
      <c r="D24" s="39" t="s">
        <v>520</v>
      </c>
    </row>
    <row r="25" spans="1:4">
      <c r="A25" s="46" t="s">
        <v>556</v>
      </c>
      <c r="B25" s="47" t="s">
        <v>524</v>
      </c>
      <c r="C25" s="39">
        <v>1</v>
      </c>
      <c r="D25" s="39" t="s">
        <v>520</v>
      </c>
    </row>
    <row r="26" spans="1:4">
      <c r="A26" s="47" t="s">
        <v>525</v>
      </c>
      <c r="B26" s="47" t="s">
        <v>524</v>
      </c>
      <c r="C26" s="39">
        <v>1</v>
      </c>
      <c r="D26" s="39" t="s">
        <v>520</v>
      </c>
    </row>
    <row r="27" spans="1:4">
      <c r="A27" s="46" t="s">
        <v>558</v>
      </c>
      <c r="B27" s="47" t="s">
        <v>557</v>
      </c>
      <c r="C27" s="39">
        <v>1</v>
      </c>
      <c r="D27" s="39" t="s">
        <v>520</v>
      </c>
    </row>
    <row r="28" spans="1:4">
      <c r="A28" s="46"/>
      <c r="B28" s="46"/>
      <c r="C28" s="39"/>
      <c r="D28" s="39"/>
    </row>
    <row r="29" spans="1:4">
      <c r="A29" s="46"/>
      <c r="B29" s="47"/>
      <c r="C29" s="39"/>
      <c r="D29" s="39"/>
    </row>
    <row r="30" spans="1:4">
      <c r="A30" s="42"/>
      <c r="B30" s="47"/>
      <c r="C30" s="39"/>
      <c r="D30" s="39"/>
    </row>
    <row r="31" spans="1:4">
      <c r="A31" s="42"/>
      <c r="B31" s="47"/>
      <c r="C31" s="39"/>
      <c r="D31" s="39"/>
    </row>
    <row r="32" spans="1:4">
      <c r="A32" s="42"/>
      <c r="B32" s="47"/>
      <c r="C32" s="39"/>
      <c r="D32" s="39"/>
    </row>
    <row r="33" spans="1:4">
      <c r="A33" s="44"/>
      <c r="B33" s="47"/>
      <c r="C33" s="39"/>
      <c r="D33" s="39"/>
    </row>
    <row r="34" spans="1:4">
      <c r="A34" s="44"/>
      <c r="B34" s="47"/>
      <c r="C34" s="39"/>
      <c r="D34" s="39"/>
    </row>
    <row r="35" spans="1:4">
      <c r="A35" s="44"/>
      <c r="B35" s="47"/>
      <c r="C35" s="39"/>
      <c r="D35" s="39"/>
    </row>
    <row r="36" spans="1:4">
      <c r="A36" s="42"/>
      <c r="B36" s="47"/>
      <c r="C36" s="39"/>
      <c r="D36" s="39"/>
    </row>
    <row r="37" spans="1:4">
      <c r="A37" s="42"/>
      <c r="B37" s="47"/>
      <c r="C37" s="39"/>
      <c r="D37" s="39"/>
    </row>
    <row r="38" spans="1:4">
      <c r="A38" s="42"/>
      <c r="B38" s="42"/>
      <c r="C38" s="39"/>
      <c r="D38" s="39"/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48"/>
      <c r="D42" s="39"/>
    </row>
    <row r="43" spans="1:4">
      <c r="A43" s="42"/>
      <c r="B43" s="47"/>
      <c r="C43" s="48"/>
      <c r="D43" s="39"/>
    </row>
    <row r="44" spans="1:4">
      <c r="A44" s="42"/>
      <c r="B44" s="47"/>
      <c r="C44" s="48"/>
      <c r="D44" s="39"/>
    </row>
    <row r="45" spans="1:4">
      <c r="A45" s="42"/>
      <c r="B45" s="47"/>
      <c r="C45" s="48"/>
      <c r="D45" s="39"/>
    </row>
    <row r="46" spans="1:4">
      <c r="A46" s="47"/>
      <c r="B46" s="47"/>
      <c r="C46" s="48"/>
      <c r="D46" s="39"/>
    </row>
    <row r="47" spans="1:4">
      <c r="A47" s="47"/>
      <c r="B47" s="47"/>
      <c r="C47" s="48"/>
      <c r="D47" s="39"/>
    </row>
    <row r="48" spans="1:4">
      <c r="A48" s="47"/>
      <c r="B48" s="47"/>
    </row>
    <row r="49" spans="1:2">
      <c r="A49" s="47"/>
      <c r="B49" s="47"/>
    </row>
    <row r="50" spans="1:2">
      <c r="A50" s="47"/>
      <c r="B50" s="47"/>
    </row>
    <row r="51" spans="1:2">
      <c r="A51" s="47"/>
      <c r="B51" s="47"/>
    </row>
    <row r="52" spans="1:2">
      <c r="A52" s="47"/>
      <c r="B52" s="47"/>
    </row>
    <row r="53" spans="1:2">
      <c r="A53" s="47"/>
      <c r="B53" s="47"/>
    </row>
    <row r="54" spans="1:2">
      <c r="A54" s="47"/>
      <c r="B54" s="47"/>
    </row>
    <row r="55" spans="1:2">
      <c r="A55" s="47"/>
      <c r="B55" s="47"/>
    </row>
    <row r="56" spans="1:2">
      <c r="A56" s="47"/>
      <c r="B56" s="47"/>
    </row>
    <row r="57" spans="1:2">
      <c r="A57" s="47"/>
      <c r="B57" s="47"/>
    </row>
    <row r="58" spans="1:2">
      <c r="A58" s="47"/>
      <c r="B58" s="47"/>
    </row>
    <row r="59" spans="1:2">
      <c r="A59" s="47"/>
      <c r="B59" s="47"/>
    </row>
    <row r="60" spans="1:2">
      <c r="A60" s="47"/>
      <c r="B60" s="47"/>
    </row>
    <row r="61" spans="1:2">
      <c r="A61" s="47"/>
      <c r="B61" s="47"/>
    </row>
    <row r="62" spans="1:2">
      <c r="A62" s="47"/>
      <c r="B62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/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841021</v>
      </c>
      <c r="F5">
        <v>880129</v>
      </c>
    </row>
    <row r="6" spans="1:6">
      <c r="A6" t="s">
        <v>377</v>
      </c>
      <c r="B6" t="s">
        <v>352</v>
      </c>
      <c r="C6" t="s">
        <v>137</v>
      </c>
      <c r="D6" t="s">
        <v>116</v>
      </c>
      <c r="E6">
        <v>69493</v>
      </c>
      <c r="F6">
        <v>98294</v>
      </c>
    </row>
    <row r="7" spans="1:6">
      <c r="A7" t="s">
        <v>378</v>
      </c>
      <c r="B7" t="s">
        <v>134</v>
      </c>
      <c r="C7" t="s">
        <v>134</v>
      </c>
      <c r="D7" t="s">
        <v>116</v>
      </c>
      <c r="E7">
        <v>88115</v>
      </c>
      <c r="F7">
        <v>94025</v>
      </c>
    </row>
    <row r="8" spans="1:6">
      <c r="A8" t="s">
        <v>379</v>
      </c>
      <c r="B8" t="s">
        <v>12</v>
      </c>
      <c r="C8" t="s">
        <v>12</v>
      </c>
      <c r="D8" t="s">
        <v>116</v>
      </c>
      <c r="E8">
        <v>998629</v>
      </c>
      <c r="F8">
        <v>1072448</v>
      </c>
    </row>
    <row r="9" spans="1:6">
      <c r="A9" t="s">
        <v>380</v>
      </c>
      <c r="B9" t="s">
        <v>381</v>
      </c>
      <c r="C9" t="s">
        <v>84</v>
      </c>
      <c r="D9" t="s">
        <v>80</v>
      </c>
      <c r="E9">
        <v>143117</v>
      </c>
      <c r="F9">
        <v>151145</v>
      </c>
    </row>
    <row r="10" spans="1:6">
      <c r="A10" t="s">
        <v>382</v>
      </c>
      <c r="B10" t="s">
        <v>382</v>
      </c>
      <c r="C10" t="s">
        <v>91</v>
      </c>
      <c r="D10" t="s">
        <v>80</v>
      </c>
      <c r="E10">
        <v>325491</v>
      </c>
      <c r="F10">
        <v>286989</v>
      </c>
    </row>
    <row r="11" spans="1:6">
      <c r="A11" t="s">
        <v>383</v>
      </c>
      <c r="B11" t="s">
        <v>384</v>
      </c>
      <c r="C11" t="s">
        <v>92</v>
      </c>
      <c r="D11" t="s">
        <v>80</v>
      </c>
      <c r="E11">
        <v>45401</v>
      </c>
      <c r="F11">
        <v>19196</v>
      </c>
    </row>
    <row r="12" spans="1:6">
      <c r="A12" t="s">
        <v>385</v>
      </c>
      <c r="D12" t="s">
        <v>80</v>
      </c>
      <c r="E12">
        <v>108515</v>
      </c>
      <c r="F12">
        <v>135189</v>
      </c>
    </row>
    <row r="13" spans="1:6">
      <c r="A13" t="s">
        <v>386</v>
      </c>
      <c r="B13" t="s">
        <v>138</v>
      </c>
      <c r="C13" t="s">
        <v>138</v>
      </c>
      <c r="D13" t="s">
        <v>80</v>
      </c>
      <c r="E13">
        <v>20989</v>
      </c>
      <c r="F13">
        <v>12538</v>
      </c>
    </row>
    <row r="14" spans="1:6">
      <c r="A14" t="s">
        <v>16</v>
      </c>
      <c r="D14" t="s">
        <v>80</v>
      </c>
      <c r="E14">
        <v>1642142</v>
      </c>
      <c r="F14">
        <v>1677505</v>
      </c>
    </row>
    <row r="15" spans="1:6">
      <c r="A15" t="s">
        <v>387</v>
      </c>
      <c r="D15" t="s">
        <v>80</v>
      </c>
    </row>
    <row r="16" spans="1:6">
      <c r="A16" t="s">
        <v>388</v>
      </c>
      <c r="B16" t="s">
        <v>141</v>
      </c>
      <c r="C16" t="s">
        <v>141</v>
      </c>
      <c r="D16" t="s">
        <v>141</v>
      </c>
    </row>
    <row r="17" spans="1:6">
      <c r="A17" t="s">
        <v>389</v>
      </c>
      <c r="B17" t="s">
        <v>389</v>
      </c>
      <c r="C17" t="s">
        <v>163</v>
      </c>
      <c r="D17" t="s">
        <v>141</v>
      </c>
      <c r="E17">
        <v>38359</v>
      </c>
      <c r="F17">
        <v>31968</v>
      </c>
    </row>
    <row r="18" spans="1:6">
      <c r="A18" t="s">
        <v>390</v>
      </c>
      <c r="D18" t="s">
        <v>141</v>
      </c>
      <c r="E18">
        <v>651781</v>
      </c>
      <c r="F18">
        <v>770335</v>
      </c>
    </row>
    <row r="19" spans="1:6">
      <c r="A19" t="s">
        <v>391</v>
      </c>
      <c r="B19" t="s">
        <v>392</v>
      </c>
      <c r="C19" t="s">
        <v>161</v>
      </c>
      <c r="D19" t="s">
        <v>141</v>
      </c>
      <c r="E19">
        <v>267034</v>
      </c>
      <c r="F19">
        <v>331196</v>
      </c>
    </row>
    <row r="20" spans="1:6">
      <c r="A20" t="s">
        <v>393</v>
      </c>
      <c r="B20" t="s">
        <v>13</v>
      </c>
      <c r="C20" t="s">
        <v>13</v>
      </c>
      <c r="D20" t="s">
        <v>141</v>
      </c>
      <c r="E20">
        <v>957174</v>
      </c>
      <c r="F20">
        <v>1133499</v>
      </c>
    </row>
    <row r="21" spans="1:6">
      <c r="A21" t="s">
        <v>394</v>
      </c>
      <c r="B21" t="s">
        <v>169</v>
      </c>
      <c r="C21" t="s">
        <v>168</v>
      </c>
      <c r="D21" t="s">
        <v>165</v>
      </c>
      <c r="E21">
        <v>201669</v>
      </c>
      <c r="F21">
        <v>189753</v>
      </c>
    </row>
    <row r="22" spans="1:6">
      <c r="A22" t="s">
        <v>395</v>
      </c>
      <c r="B22" t="s">
        <v>180</v>
      </c>
      <c r="C22" t="s">
        <v>180</v>
      </c>
      <c r="D22" t="s">
        <v>165</v>
      </c>
      <c r="E22">
        <v>100688</v>
      </c>
      <c r="F22">
        <v>102408</v>
      </c>
    </row>
    <row r="23" spans="1:6">
      <c r="A23" t="s">
        <v>396</v>
      </c>
      <c r="B23" t="s">
        <v>164</v>
      </c>
      <c r="C23" t="s">
        <v>164</v>
      </c>
      <c r="D23" t="s">
        <v>165</v>
      </c>
      <c r="E23">
        <v>1259531</v>
      </c>
      <c r="F23">
        <v>1425660</v>
      </c>
    </row>
    <row r="24" spans="1:6">
      <c r="A24" t="s">
        <v>397</v>
      </c>
      <c r="B24" t="s">
        <v>180</v>
      </c>
      <c r="C24" t="s">
        <v>180</v>
      </c>
      <c r="D24" t="s">
        <v>165</v>
      </c>
    </row>
    <row r="25" spans="1:6">
      <c r="A25" t="s">
        <v>398</v>
      </c>
      <c r="B25" t="s">
        <v>181</v>
      </c>
      <c r="C25" t="s">
        <v>181</v>
      </c>
      <c r="D25" t="s">
        <v>165</v>
      </c>
    </row>
    <row r="26" spans="1:6">
      <c r="A26" t="s">
        <v>399</v>
      </c>
      <c r="B26" t="s">
        <v>182</v>
      </c>
      <c r="C26" t="s">
        <v>182</v>
      </c>
      <c r="D26" t="s">
        <v>181</v>
      </c>
    </row>
    <row r="27" spans="1:6">
      <c r="A27" t="s">
        <v>400</v>
      </c>
      <c r="D27" t="s">
        <v>181</v>
      </c>
      <c r="E27">
        <v>76</v>
      </c>
      <c r="F27">
        <v>75</v>
      </c>
    </row>
    <row r="28" spans="1:6">
      <c r="A28" t="s">
        <v>401</v>
      </c>
      <c r="B28" t="s">
        <v>182</v>
      </c>
      <c r="C28" t="s">
        <v>182</v>
      </c>
      <c r="D28" t="s">
        <v>181</v>
      </c>
      <c r="E28">
        <v>2234560</v>
      </c>
      <c r="F28">
        <v>2174708</v>
      </c>
    </row>
    <row r="29" spans="1:6">
      <c r="A29" t="s">
        <v>402</v>
      </c>
      <c r="B29" t="s">
        <v>403</v>
      </c>
      <c r="C29" t="s">
        <v>192</v>
      </c>
      <c r="D29" t="s">
        <v>181</v>
      </c>
    </row>
    <row r="30" spans="1:6">
      <c r="A30" t="s">
        <v>404</v>
      </c>
      <c r="D30" t="s">
        <v>181</v>
      </c>
      <c r="E30">
        <v>-877491</v>
      </c>
      <c r="F30">
        <v>-867450</v>
      </c>
    </row>
    <row r="31" spans="1:6">
      <c r="A31" t="s">
        <v>405</v>
      </c>
      <c r="B31" t="s">
        <v>187</v>
      </c>
      <c r="C31" t="s">
        <v>187</v>
      </c>
      <c r="D31" t="s">
        <v>181</v>
      </c>
      <c r="E31">
        <v>-1010499</v>
      </c>
      <c r="F31">
        <v>-1088204</v>
      </c>
    </row>
    <row r="32" spans="1:6">
      <c r="A32" t="s">
        <v>406</v>
      </c>
      <c r="B32" t="s">
        <v>185</v>
      </c>
      <c r="C32" t="s">
        <v>185</v>
      </c>
      <c r="D32" t="s">
        <v>181</v>
      </c>
      <c r="E32">
        <v>34602</v>
      </c>
      <c r="F32">
        <v>31844</v>
      </c>
    </row>
    <row r="33" spans="1:6">
      <c r="A33" t="s">
        <v>407</v>
      </c>
      <c r="D33" t="s">
        <v>181</v>
      </c>
      <c r="E33">
        <v>381248</v>
      </c>
      <c r="F33">
        <v>250973</v>
      </c>
    </row>
    <row r="34" spans="1:6">
      <c r="A34" t="s">
        <v>408</v>
      </c>
      <c r="B34" t="s">
        <v>67</v>
      </c>
      <c r="C34" t="s">
        <v>67</v>
      </c>
      <c r="D34" t="s">
        <v>181</v>
      </c>
      <c r="E34">
        <v>1363</v>
      </c>
      <c r="F34">
        <v>872</v>
      </c>
    </row>
    <row r="35" spans="1:6">
      <c r="A35" t="s">
        <v>15</v>
      </c>
      <c r="B35" t="s">
        <v>195</v>
      </c>
      <c r="C35" t="s">
        <v>195</v>
      </c>
      <c r="D35" t="s">
        <v>181</v>
      </c>
      <c r="E35">
        <v>382611</v>
      </c>
      <c r="F35">
        <v>251845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2"/>
  <sheetViews>
    <sheetView topLeftCell="A28" workbookViewId="0"/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</row>
    <row r="5" spans="1:6">
      <c r="A5" t="s">
        <v>376</v>
      </c>
      <c r="E5">
        <v>841021</v>
      </c>
      <c r="F5">
        <v>880129</v>
      </c>
    </row>
    <row r="6" spans="1:6">
      <c r="A6" t="s">
        <v>377</v>
      </c>
      <c r="E6">
        <v>69493</v>
      </c>
      <c r="F6">
        <v>98294</v>
      </c>
    </row>
    <row r="7" spans="1:6">
      <c r="A7" t="s">
        <v>378</v>
      </c>
      <c r="E7">
        <v>88115</v>
      </c>
      <c r="F7">
        <v>94025</v>
      </c>
    </row>
    <row r="8" spans="1:6">
      <c r="A8" t="s">
        <v>379</v>
      </c>
      <c r="E8">
        <v>998629</v>
      </c>
      <c r="F8">
        <v>1072448</v>
      </c>
    </row>
    <row r="9" spans="1:6">
      <c r="A9" t="s">
        <v>380</v>
      </c>
      <c r="E9">
        <v>143117</v>
      </c>
      <c r="F9">
        <v>151145</v>
      </c>
    </row>
    <row r="10" spans="1:6">
      <c r="A10" t="s">
        <v>382</v>
      </c>
      <c r="E10">
        <v>325491</v>
      </c>
      <c r="F10">
        <v>286989</v>
      </c>
    </row>
    <row r="11" spans="1:6">
      <c r="A11" t="s">
        <v>383</v>
      </c>
      <c r="E11">
        <v>45401</v>
      </c>
      <c r="F11">
        <v>19196</v>
      </c>
    </row>
    <row r="12" spans="1:6">
      <c r="A12" t="s">
        <v>385</v>
      </c>
      <c r="E12">
        <v>108515</v>
      </c>
      <c r="F12">
        <v>135189</v>
      </c>
    </row>
    <row r="13" spans="1:6">
      <c r="A13" t="s">
        <v>386</v>
      </c>
      <c r="E13">
        <v>20989</v>
      </c>
      <c r="F13">
        <v>12538</v>
      </c>
    </row>
    <row r="14" spans="1:6">
      <c r="A14" t="s">
        <v>16</v>
      </c>
      <c r="E14">
        <v>1642142</v>
      </c>
      <c r="F14">
        <v>1677505</v>
      </c>
    </row>
    <row r="15" spans="1:6">
      <c r="A15" t="s">
        <v>387</v>
      </c>
    </row>
    <row r="16" spans="1:6">
      <c r="A16" t="s">
        <v>388</v>
      </c>
    </row>
    <row r="17" spans="1:6">
      <c r="A17" t="s">
        <v>389</v>
      </c>
      <c r="E17">
        <v>38359</v>
      </c>
      <c r="F17">
        <v>31968</v>
      </c>
    </row>
    <row r="18" spans="1:6">
      <c r="A18" t="s">
        <v>390</v>
      </c>
      <c r="E18">
        <v>651781</v>
      </c>
      <c r="F18">
        <v>770335</v>
      </c>
    </row>
    <row r="19" spans="1:6">
      <c r="A19" t="s">
        <v>391</v>
      </c>
      <c r="E19">
        <v>267034</v>
      </c>
      <c r="F19">
        <v>331196</v>
      </c>
    </row>
    <row r="20" spans="1:6">
      <c r="A20" t="s">
        <v>393</v>
      </c>
      <c r="E20">
        <v>957174</v>
      </c>
      <c r="F20">
        <v>1133499</v>
      </c>
    </row>
    <row r="21" spans="1:6">
      <c r="A21" t="s">
        <v>394</v>
      </c>
      <c r="E21">
        <v>201669</v>
      </c>
      <c r="F21">
        <v>189753</v>
      </c>
    </row>
    <row r="22" spans="1:6">
      <c r="A22" t="s">
        <v>395</v>
      </c>
      <c r="E22">
        <v>100688</v>
      </c>
      <c r="F22">
        <v>102408</v>
      </c>
    </row>
    <row r="23" spans="1:6">
      <c r="A23" t="s">
        <v>396</v>
      </c>
      <c r="E23">
        <v>1259531</v>
      </c>
      <c r="F23">
        <v>1425660</v>
      </c>
    </row>
    <row r="24" spans="1:6">
      <c r="A24" t="s">
        <v>397</v>
      </c>
    </row>
    <row r="25" spans="1:6">
      <c r="A25" t="s">
        <v>398</v>
      </c>
    </row>
    <row r="26" spans="1:6">
      <c r="A26" t="s">
        <v>399</v>
      </c>
    </row>
    <row r="27" spans="1:6">
      <c r="A27" t="s">
        <v>400</v>
      </c>
      <c r="E27">
        <v>76</v>
      </c>
      <c r="F27">
        <v>75</v>
      </c>
    </row>
    <row r="28" spans="1:6">
      <c r="A28" t="s">
        <v>401</v>
      </c>
      <c r="E28">
        <v>2234560</v>
      </c>
      <c r="F28">
        <v>2174708</v>
      </c>
    </row>
    <row r="29" spans="1:6">
      <c r="A29" t="s">
        <v>402</v>
      </c>
    </row>
    <row r="30" spans="1:6">
      <c r="A30" t="s">
        <v>404</v>
      </c>
      <c r="E30">
        <v>-877491</v>
      </c>
      <c r="F30">
        <v>-867450</v>
      </c>
    </row>
    <row r="31" spans="1:6">
      <c r="A31" t="s">
        <v>405</v>
      </c>
      <c r="E31">
        <v>-1010499</v>
      </c>
      <c r="F31">
        <v>-1088204</v>
      </c>
    </row>
    <row r="32" spans="1:6">
      <c r="A32" t="s">
        <v>406</v>
      </c>
      <c r="B32" t="s">
        <v>409</v>
      </c>
      <c r="C32" t="s">
        <v>409</v>
      </c>
      <c r="E32">
        <v>34602</v>
      </c>
      <c r="F32">
        <v>31844</v>
      </c>
    </row>
    <row r="33" spans="1:6">
      <c r="A33" t="s">
        <v>407</v>
      </c>
      <c r="E33">
        <v>381248</v>
      </c>
      <c r="F33">
        <v>250973</v>
      </c>
    </row>
    <row r="34" spans="1:6">
      <c r="A34" t="s">
        <v>408</v>
      </c>
      <c r="E34">
        <v>1363</v>
      </c>
      <c r="F34">
        <v>872</v>
      </c>
    </row>
    <row r="35" spans="1:6">
      <c r="A35" t="s">
        <v>15</v>
      </c>
      <c r="E35">
        <v>382611</v>
      </c>
      <c r="F35">
        <v>251845</v>
      </c>
    </row>
    <row r="37" spans="1:6">
      <c r="E37">
        <v>2018</v>
      </c>
      <c r="F37">
        <v>2017</v>
      </c>
    </row>
    <row r="38" spans="1:6">
      <c r="A38" t="s">
        <v>410</v>
      </c>
      <c r="B38" t="s">
        <v>411</v>
      </c>
      <c r="C38" t="s">
        <v>26</v>
      </c>
      <c r="D38" t="s">
        <v>411</v>
      </c>
    </row>
    <row r="39" spans="1:6">
      <c r="A39" t="s">
        <v>412</v>
      </c>
      <c r="B39" t="s">
        <v>411</v>
      </c>
      <c r="C39" t="s">
        <v>26</v>
      </c>
      <c r="D39" t="s">
        <v>411</v>
      </c>
      <c r="E39">
        <v>1205487</v>
      </c>
      <c r="F39">
        <v>1266452</v>
      </c>
    </row>
    <row r="40" spans="1:6">
      <c r="A40" t="s">
        <v>413</v>
      </c>
      <c r="B40" t="s">
        <v>411</v>
      </c>
      <c r="C40" t="s">
        <v>26</v>
      </c>
      <c r="D40" t="s">
        <v>411</v>
      </c>
      <c r="E40">
        <v>1431259</v>
      </c>
      <c r="F40">
        <v>1577425</v>
      </c>
    </row>
    <row r="41" spans="1:6">
      <c r="A41" t="s">
        <v>414</v>
      </c>
      <c r="B41" t="s">
        <v>415</v>
      </c>
      <c r="C41" t="s">
        <v>416</v>
      </c>
      <c r="D41" t="s">
        <v>411</v>
      </c>
      <c r="E41">
        <v>-2636746</v>
      </c>
      <c r="F41">
        <v>-2843877</v>
      </c>
    </row>
    <row r="42" spans="1:6">
      <c r="A42" t="s">
        <v>417</v>
      </c>
      <c r="B42" t="s">
        <v>27</v>
      </c>
      <c r="C42" t="s">
        <v>27</v>
      </c>
      <c r="D42" t="s">
        <v>411</v>
      </c>
    </row>
    <row r="43" spans="1:6">
      <c r="A43" t="s">
        <v>412</v>
      </c>
      <c r="B43" t="s">
        <v>411</v>
      </c>
      <c r="C43" t="s">
        <v>26</v>
      </c>
      <c r="D43" t="s">
        <v>411</v>
      </c>
      <c r="E43">
        <v>120077</v>
      </c>
      <c r="F43">
        <v>160810</v>
      </c>
    </row>
    <row r="44" spans="1:6">
      <c r="A44" t="s">
        <v>413</v>
      </c>
      <c r="B44" t="s">
        <v>411</v>
      </c>
      <c r="C44" t="s">
        <v>26</v>
      </c>
      <c r="D44" t="s">
        <v>411</v>
      </c>
      <c r="E44">
        <v>1196068</v>
      </c>
      <c r="F44">
        <v>1349206</v>
      </c>
    </row>
    <row r="45" spans="1:6">
      <c r="A45" t="s">
        <v>418</v>
      </c>
      <c r="B45" t="s">
        <v>415</v>
      </c>
      <c r="C45" t="s">
        <v>416</v>
      </c>
      <c r="D45" t="s">
        <v>411</v>
      </c>
      <c r="E45">
        <v>1316145</v>
      </c>
      <c r="F45">
        <v>1510016</v>
      </c>
    </row>
    <row r="46" spans="1:6">
      <c r="A46" t="s">
        <v>419</v>
      </c>
      <c r="B46" t="s">
        <v>420</v>
      </c>
      <c r="C46" t="s">
        <v>32</v>
      </c>
      <c r="D46" t="s">
        <v>411</v>
      </c>
      <c r="E46">
        <v>1320601</v>
      </c>
      <c r="F46">
        <v>1333861</v>
      </c>
    </row>
    <row r="47" spans="1:6">
      <c r="A47" t="s">
        <v>421</v>
      </c>
      <c r="B47" t="s">
        <v>58</v>
      </c>
      <c r="C47" t="s">
        <v>58</v>
      </c>
      <c r="D47" t="s">
        <v>411</v>
      </c>
    </row>
    <row r="48" spans="1:6">
      <c r="A48" t="s">
        <v>422</v>
      </c>
      <c r="D48" t="s">
        <v>411</v>
      </c>
      <c r="E48">
        <v>395737</v>
      </c>
      <c r="F48">
        <v>400918</v>
      </c>
    </row>
    <row r="49" spans="1:6">
      <c r="A49" t="s">
        <v>423</v>
      </c>
      <c r="B49" t="s">
        <v>36</v>
      </c>
      <c r="C49" t="s">
        <v>36</v>
      </c>
      <c r="D49" t="s">
        <v>411</v>
      </c>
      <c r="E49">
        <v>870961</v>
      </c>
      <c r="F49">
        <v>901829</v>
      </c>
    </row>
    <row r="50" spans="1:6">
      <c r="A50" t="s">
        <v>424</v>
      </c>
      <c r="B50" t="s">
        <v>58</v>
      </c>
      <c r="C50" t="s">
        <v>58</v>
      </c>
      <c r="D50" t="s">
        <v>411</v>
      </c>
      <c r="E50">
        <v>-136</v>
      </c>
      <c r="F50">
        <v>18828</v>
      </c>
    </row>
    <row r="51" spans="1:6">
      <c r="A51" t="s">
        <v>425</v>
      </c>
      <c r="D51" t="s">
        <v>411</v>
      </c>
      <c r="F51">
        <v>-17149</v>
      </c>
    </row>
    <row r="52" spans="1:6">
      <c r="A52" t="s">
        <v>426</v>
      </c>
      <c r="D52" t="s">
        <v>411</v>
      </c>
    </row>
    <row r="53" spans="1:6">
      <c r="A53" t="s">
        <v>427</v>
      </c>
      <c r="B53" t="s">
        <v>45</v>
      </c>
      <c r="C53" t="s">
        <v>45</v>
      </c>
      <c r="D53" t="s">
        <v>411</v>
      </c>
      <c r="E53">
        <v>1266562</v>
      </c>
      <c r="F53">
        <v>1304426</v>
      </c>
    </row>
    <row r="54" spans="1:6">
      <c r="A54" t="s">
        <v>428</v>
      </c>
      <c r="B54" t="s">
        <v>429</v>
      </c>
      <c r="C54" t="s">
        <v>46</v>
      </c>
      <c r="D54" t="s">
        <v>411</v>
      </c>
      <c r="E54">
        <v>54039</v>
      </c>
      <c r="F54">
        <v>29435</v>
      </c>
    </row>
    <row r="55" spans="1:6">
      <c r="A55" t="s">
        <v>430</v>
      </c>
      <c r="B55" t="s">
        <v>431</v>
      </c>
      <c r="C55" t="s">
        <v>33</v>
      </c>
      <c r="D55" t="s">
        <v>411</v>
      </c>
      <c r="E55">
        <v>-53008</v>
      </c>
      <c r="F55">
        <v>6710</v>
      </c>
    </row>
    <row r="56" spans="1:6">
      <c r="A56" t="s">
        <v>432</v>
      </c>
      <c r="B56" t="s">
        <v>433</v>
      </c>
      <c r="C56" t="s">
        <v>61</v>
      </c>
      <c r="D56" t="s">
        <v>411</v>
      </c>
      <c r="E56">
        <v>1031</v>
      </c>
      <c r="F56">
        <v>36145</v>
      </c>
    </row>
    <row r="57" spans="1:6">
      <c r="A57" t="s">
        <v>434</v>
      </c>
      <c r="B57" t="s">
        <v>62</v>
      </c>
      <c r="C57" t="s">
        <v>62</v>
      </c>
      <c r="D57" t="s">
        <v>411</v>
      </c>
      <c r="E57">
        <v>-957</v>
      </c>
      <c r="F57">
        <v>7544</v>
      </c>
    </row>
    <row r="58" spans="1:6">
      <c r="A58" t="s">
        <v>435</v>
      </c>
      <c r="B58" t="s">
        <v>431</v>
      </c>
      <c r="C58" t="s">
        <v>33</v>
      </c>
      <c r="D58" t="s">
        <v>411</v>
      </c>
      <c r="E58">
        <v>1988</v>
      </c>
      <c r="F58">
        <v>28601</v>
      </c>
    </row>
    <row r="59" spans="1:6">
      <c r="A59" t="s">
        <v>436</v>
      </c>
      <c r="B59" t="s">
        <v>58</v>
      </c>
      <c r="C59" t="s">
        <v>58</v>
      </c>
      <c r="D59" t="s">
        <v>411</v>
      </c>
      <c r="F59">
        <v>-1974</v>
      </c>
    </row>
    <row r="60" spans="1:6">
      <c r="A60" t="s">
        <v>437</v>
      </c>
      <c r="B60" t="s">
        <v>70</v>
      </c>
      <c r="C60" t="s">
        <v>70</v>
      </c>
      <c r="D60" t="s">
        <v>411</v>
      </c>
      <c r="E60">
        <v>1988</v>
      </c>
      <c r="F60">
        <v>26627</v>
      </c>
    </row>
    <row r="61" spans="1:6">
      <c r="A61" t="s">
        <v>438</v>
      </c>
      <c r="B61" t="s">
        <v>67</v>
      </c>
      <c r="C61" t="s">
        <v>67</v>
      </c>
      <c r="D61" t="s">
        <v>411</v>
      </c>
      <c r="E61">
        <v>-13067</v>
      </c>
      <c r="F61">
        <v>-12587</v>
      </c>
    </row>
    <row r="62" spans="1:6">
      <c r="A62" t="s">
        <v>439</v>
      </c>
      <c r="B62" t="s">
        <v>67</v>
      </c>
      <c r="C62" t="s">
        <v>67</v>
      </c>
      <c r="D62" t="s">
        <v>411</v>
      </c>
      <c r="E62">
        <v>-11079</v>
      </c>
      <c r="F62">
        <v>14040</v>
      </c>
    </row>
    <row r="63" spans="1:6">
      <c r="A63" t="s">
        <v>440</v>
      </c>
      <c r="D63" t="s">
        <v>411</v>
      </c>
    </row>
    <row r="64" spans="1:6">
      <c r="A64" t="s">
        <v>441</v>
      </c>
      <c r="D64" t="s">
        <v>411</v>
      </c>
      <c r="E64">
        <v>-2</v>
      </c>
      <c r="F64">
        <v>3</v>
      </c>
    </row>
    <row r="65" spans="1:6">
      <c r="A65" t="s">
        <v>442</v>
      </c>
      <c r="D65" t="s">
        <v>411</v>
      </c>
      <c r="E65">
        <v>0</v>
      </c>
      <c r="F65">
        <v>0</v>
      </c>
    </row>
    <row r="66" spans="1:6">
      <c r="A66" t="s">
        <v>443</v>
      </c>
      <c r="D66" t="s">
        <v>411</v>
      </c>
      <c r="E66">
        <v>-2</v>
      </c>
      <c r="F66">
        <v>3</v>
      </c>
    </row>
    <row r="67" spans="1:6">
      <c r="A67" t="s">
        <v>444</v>
      </c>
      <c r="D67" t="s">
        <v>411</v>
      </c>
    </row>
    <row r="68" spans="1:6">
      <c r="A68" t="s">
        <v>441</v>
      </c>
      <c r="D68" t="s">
        <v>411</v>
      </c>
      <c r="E68">
        <v>-2</v>
      </c>
      <c r="F68">
        <v>3</v>
      </c>
    </row>
    <row r="69" spans="1:6">
      <c r="A69" t="s">
        <v>442</v>
      </c>
      <c r="B69" t="s">
        <v>58</v>
      </c>
      <c r="C69" t="s">
        <v>58</v>
      </c>
      <c r="D69" t="s">
        <v>411</v>
      </c>
      <c r="E69">
        <v>0</v>
      </c>
      <c r="F69">
        <v>-1</v>
      </c>
    </row>
    <row r="70" spans="1:6">
      <c r="A70" t="s">
        <v>445</v>
      </c>
      <c r="D70" t="s">
        <v>411</v>
      </c>
      <c r="E70">
        <v>-2</v>
      </c>
      <c r="F70">
        <v>2</v>
      </c>
    </row>
    <row r="71" spans="1:6">
      <c r="A71" t="s">
        <v>446</v>
      </c>
      <c r="D71" t="s">
        <v>411</v>
      </c>
    </row>
    <row r="72" spans="1:6">
      <c r="A72" t="s">
        <v>447</v>
      </c>
      <c r="D72" t="s">
        <v>411</v>
      </c>
      <c r="E72">
        <v>566511108</v>
      </c>
      <c r="F72">
        <v>559367075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defaultRowHeight="12.75"/>
  <cols>
    <col min="1" max="4" width="25.7109375" customWidth="1"/>
  </cols>
  <sheetData>
    <row r="1" spans="1:7">
      <c r="A1" t="s">
        <v>448</v>
      </c>
    </row>
    <row r="3" spans="1:7">
      <c r="E3">
        <v>2018</v>
      </c>
      <c r="F3">
        <v>2017</v>
      </c>
      <c r="G3">
        <v>2016</v>
      </c>
    </row>
    <row r="4" spans="1:7">
      <c r="A4" t="s">
        <v>449</v>
      </c>
      <c r="B4" t="s">
        <v>231</v>
      </c>
      <c r="C4" t="s">
        <v>231</v>
      </c>
      <c r="D4" t="s">
        <v>450</v>
      </c>
    </row>
    <row r="5" spans="1:7">
      <c r="A5" t="s">
        <v>437</v>
      </c>
      <c r="B5" t="s">
        <v>232</v>
      </c>
      <c r="C5" t="s">
        <v>232</v>
      </c>
      <c r="D5" t="s">
        <v>450</v>
      </c>
      <c r="E5">
        <v>1988</v>
      </c>
      <c r="F5">
        <v>26627</v>
      </c>
      <c r="G5">
        <v>-183323</v>
      </c>
    </row>
    <row r="6" spans="1:7">
      <c r="A6" t="s">
        <v>451</v>
      </c>
      <c r="F6">
        <v>-1974</v>
      </c>
      <c r="G6">
        <v>-17114</v>
      </c>
    </row>
    <row r="7" spans="1:7">
      <c r="A7" t="s">
        <v>435</v>
      </c>
      <c r="E7">
        <v>1988</v>
      </c>
      <c r="F7">
        <v>28601</v>
      </c>
      <c r="G7">
        <v>-166209</v>
      </c>
    </row>
    <row r="8" spans="1:7">
      <c r="A8" t="s">
        <v>452</v>
      </c>
    </row>
    <row r="9" spans="1:7">
      <c r="A9" t="s">
        <v>453</v>
      </c>
      <c r="B9" t="s">
        <v>236</v>
      </c>
      <c r="C9" t="s">
        <v>236</v>
      </c>
      <c r="D9" t="s">
        <v>450</v>
      </c>
      <c r="E9">
        <v>101330</v>
      </c>
      <c r="F9">
        <v>114795</v>
      </c>
      <c r="G9">
        <v>116961</v>
      </c>
    </row>
    <row r="10" spans="1:7">
      <c r="A10" t="s">
        <v>454</v>
      </c>
      <c r="B10" t="s">
        <v>240</v>
      </c>
      <c r="C10" t="s">
        <v>240</v>
      </c>
      <c r="E10">
        <v>14498</v>
      </c>
      <c r="F10">
        <v>23032</v>
      </c>
      <c r="G10">
        <v>18948</v>
      </c>
    </row>
    <row r="11" spans="1:7">
      <c r="A11" t="s">
        <v>455</v>
      </c>
      <c r="B11" t="s">
        <v>248</v>
      </c>
      <c r="C11" t="s">
        <v>248</v>
      </c>
      <c r="D11" t="s">
        <v>450</v>
      </c>
      <c r="E11">
        <v>64821</v>
      </c>
      <c r="F11">
        <v>82044</v>
      </c>
      <c r="G11">
        <v>115123</v>
      </c>
    </row>
    <row r="12" spans="1:7">
      <c r="A12" t="s">
        <v>426</v>
      </c>
      <c r="G12">
        <v>-11399</v>
      </c>
    </row>
    <row r="13" spans="1:7">
      <c r="A13" t="s">
        <v>425</v>
      </c>
      <c r="F13">
        <v>-17149</v>
      </c>
    </row>
    <row r="14" spans="1:7">
      <c r="A14" t="s">
        <v>456</v>
      </c>
      <c r="B14" t="s">
        <v>244</v>
      </c>
      <c r="C14" t="s">
        <v>244</v>
      </c>
      <c r="D14" t="s">
        <v>450</v>
      </c>
      <c r="F14">
        <v>-7624</v>
      </c>
    </row>
    <row r="15" spans="1:7">
      <c r="A15" t="s">
        <v>457</v>
      </c>
      <c r="G15">
        <v>328</v>
      </c>
    </row>
    <row r="16" spans="1:7">
      <c r="A16" t="s">
        <v>458</v>
      </c>
      <c r="B16" t="s">
        <v>261</v>
      </c>
      <c r="C16" t="s">
        <v>261</v>
      </c>
      <c r="E16">
        <v>10156</v>
      </c>
      <c r="F16">
        <v>2944</v>
      </c>
    </row>
    <row r="17" spans="1:7">
      <c r="A17" t="s">
        <v>459</v>
      </c>
      <c r="B17" t="s">
        <v>269</v>
      </c>
      <c r="C17" t="s">
        <v>269</v>
      </c>
      <c r="E17">
        <v>-5000</v>
      </c>
      <c r="F17">
        <v>603</v>
      </c>
      <c r="G17">
        <v>-10448</v>
      </c>
    </row>
    <row r="18" spans="1:7">
      <c r="A18" t="s">
        <v>460</v>
      </c>
      <c r="G18">
        <v>4092</v>
      </c>
    </row>
    <row r="19" spans="1:7">
      <c r="A19" t="s">
        <v>461</v>
      </c>
      <c r="B19" t="s">
        <v>241</v>
      </c>
      <c r="C19" t="s">
        <v>241</v>
      </c>
      <c r="D19" t="s">
        <v>450</v>
      </c>
      <c r="E19">
        <v>9064</v>
      </c>
      <c r="F19">
        <v>-382</v>
      </c>
      <c r="G19">
        <v>48141</v>
      </c>
    </row>
    <row r="20" spans="1:7">
      <c r="A20" t="s">
        <v>462</v>
      </c>
      <c r="E20">
        <v>11916</v>
      </c>
      <c r="F20">
        <v>10758</v>
      </c>
      <c r="G20">
        <v>7376</v>
      </c>
    </row>
    <row r="21" spans="1:7">
      <c r="A21" t="s">
        <v>463</v>
      </c>
    </row>
    <row r="22" spans="1:7">
      <c r="A22" t="s">
        <v>464</v>
      </c>
      <c r="B22" t="s">
        <v>265</v>
      </c>
      <c r="C22" t="s">
        <v>265</v>
      </c>
      <c r="D22" t="s">
        <v>450</v>
      </c>
      <c r="E22">
        <v>32057</v>
      </c>
      <c r="F22">
        <v>-18793</v>
      </c>
      <c r="G22">
        <v>-16584</v>
      </c>
    </row>
    <row r="23" spans="1:7">
      <c r="A23" t="s">
        <v>378</v>
      </c>
      <c r="B23" t="s">
        <v>264</v>
      </c>
      <c r="C23" t="s">
        <v>264</v>
      </c>
      <c r="D23" t="s">
        <v>450</v>
      </c>
      <c r="E23">
        <v>7166</v>
      </c>
      <c r="F23">
        <v>4074</v>
      </c>
      <c r="G23">
        <v>35043</v>
      </c>
    </row>
    <row r="24" spans="1:7">
      <c r="A24" t="s">
        <v>389</v>
      </c>
      <c r="B24" t="s">
        <v>275</v>
      </c>
      <c r="C24" t="s">
        <v>275</v>
      </c>
      <c r="D24" t="s">
        <v>450</v>
      </c>
      <c r="E24">
        <v>5805</v>
      </c>
      <c r="F24">
        <v>-199</v>
      </c>
      <c r="G24">
        <v>5121</v>
      </c>
    </row>
    <row r="25" spans="1:7">
      <c r="A25" t="s">
        <v>390</v>
      </c>
      <c r="D25" t="s">
        <v>450</v>
      </c>
      <c r="E25">
        <v>-45268</v>
      </c>
      <c r="F25">
        <v>-29823</v>
      </c>
      <c r="G25">
        <v>26729</v>
      </c>
    </row>
    <row r="26" spans="1:7">
      <c r="A26" t="s">
        <v>391</v>
      </c>
      <c r="B26" t="s">
        <v>277</v>
      </c>
      <c r="C26" t="s">
        <v>277</v>
      </c>
      <c r="D26" t="s">
        <v>450</v>
      </c>
      <c r="E26">
        <v>-31430</v>
      </c>
      <c r="F26">
        <v>-40361</v>
      </c>
      <c r="G26">
        <v>-32124</v>
      </c>
    </row>
    <row r="27" spans="1:7">
      <c r="A27" t="s">
        <v>465</v>
      </c>
      <c r="B27" t="s">
        <v>276</v>
      </c>
      <c r="C27" t="s">
        <v>276</v>
      </c>
      <c r="D27" t="s">
        <v>450</v>
      </c>
      <c r="E27">
        <v>13752</v>
      </c>
      <c r="F27">
        <v>-21975</v>
      </c>
      <c r="G27">
        <v>-10853</v>
      </c>
    </row>
    <row r="28" spans="1:7">
      <c r="A28" t="s">
        <v>466</v>
      </c>
      <c r="D28" t="s">
        <v>450</v>
      </c>
      <c r="E28">
        <v>190855</v>
      </c>
      <c r="F28">
        <v>130545</v>
      </c>
      <c r="G28">
        <v>130245</v>
      </c>
    </row>
    <row r="29" spans="1:7">
      <c r="A29" t="s">
        <v>467</v>
      </c>
      <c r="B29" t="s">
        <v>285</v>
      </c>
      <c r="C29" t="s">
        <v>285</v>
      </c>
      <c r="D29" t="s">
        <v>450</v>
      </c>
      <c r="F29">
        <v>-2418</v>
      </c>
      <c r="G29">
        <v>-11823</v>
      </c>
    </row>
    <row r="30" spans="1:7">
      <c r="A30" t="s">
        <v>468</v>
      </c>
      <c r="B30" t="s">
        <v>285</v>
      </c>
      <c r="C30" t="s">
        <v>285</v>
      </c>
      <c r="D30" t="s">
        <v>450</v>
      </c>
      <c r="E30">
        <v>190855</v>
      </c>
      <c r="F30">
        <v>128127</v>
      </c>
      <c r="G30">
        <v>118422</v>
      </c>
    </row>
    <row r="31" spans="1:7">
      <c r="A31" t="s">
        <v>469</v>
      </c>
      <c r="B31" t="s">
        <v>286</v>
      </c>
      <c r="C31" t="s">
        <v>286</v>
      </c>
      <c r="D31" t="s">
        <v>470</v>
      </c>
    </row>
    <row r="32" spans="1:7">
      <c r="A32" t="s">
        <v>471</v>
      </c>
      <c r="B32" t="s">
        <v>287</v>
      </c>
      <c r="C32" t="s">
        <v>287</v>
      </c>
      <c r="D32" t="s">
        <v>470</v>
      </c>
      <c r="E32">
        <v>-69695</v>
      </c>
      <c r="F32">
        <v>-59158</v>
      </c>
      <c r="G32">
        <v>-68287</v>
      </c>
    </row>
    <row r="33" spans="1:7">
      <c r="A33" t="s">
        <v>472</v>
      </c>
      <c r="D33" t="s">
        <v>470</v>
      </c>
      <c r="G33">
        <v>-1128</v>
      </c>
    </row>
    <row r="34" spans="1:7">
      <c r="A34" t="s">
        <v>473</v>
      </c>
      <c r="B34" t="s">
        <v>288</v>
      </c>
      <c r="C34" t="s">
        <v>288</v>
      </c>
      <c r="D34" t="s">
        <v>470</v>
      </c>
      <c r="E34">
        <v>1500</v>
      </c>
      <c r="F34">
        <v>18333</v>
      </c>
    </row>
    <row r="35" spans="1:7">
      <c r="A35" t="s">
        <v>474</v>
      </c>
      <c r="B35" t="s">
        <v>291</v>
      </c>
      <c r="C35" t="s">
        <v>291</v>
      </c>
      <c r="D35" t="s">
        <v>470</v>
      </c>
      <c r="E35">
        <v>8594</v>
      </c>
      <c r="F35">
        <v>16561</v>
      </c>
      <c r="G35">
        <v>1685</v>
      </c>
    </row>
    <row r="36" spans="1:7">
      <c r="A36" t="s">
        <v>475</v>
      </c>
      <c r="B36" t="s">
        <v>290</v>
      </c>
      <c r="C36" t="s">
        <v>290</v>
      </c>
      <c r="D36" t="s">
        <v>470</v>
      </c>
      <c r="E36">
        <v>-58119</v>
      </c>
      <c r="G36">
        <v>14539</v>
      </c>
    </row>
    <row r="37" spans="1:7">
      <c r="A37" t="s">
        <v>476</v>
      </c>
      <c r="B37" t="s">
        <v>240</v>
      </c>
      <c r="C37" t="s">
        <v>240</v>
      </c>
      <c r="D37" t="s">
        <v>450</v>
      </c>
      <c r="E37">
        <v>-18262</v>
      </c>
      <c r="F37">
        <v>-1059</v>
      </c>
      <c r="G37">
        <v>-2395</v>
      </c>
    </row>
    <row r="38" spans="1:7">
      <c r="A38" t="s">
        <v>477</v>
      </c>
      <c r="D38" t="s">
        <v>470</v>
      </c>
      <c r="E38">
        <v>-135982</v>
      </c>
      <c r="F38">
        <v>-25323</v>
      </c>
      <c r="G38">
        <v>-55586</v>
      </c>
    </row>
    <row r="39" spans="1:7">
      <c r="A39" t="s">
        <v>478</v>
      </c>
      <c r="B39" t="s">
        <v>296</v>
      </c>
      <c r="C39" t="s">
        <v>296</v>
      </c>
      <c r="D39" t="s">
        <v>470</v>
      </c>
      <c r="F39">
        <v>-9548</v>
      </c>
      <c r="G39">
        <v>-1900</v>
      </c>
    </row>
    <row r="40" spans="1:7">
      <c r="A40" t="s">
        <v>479</v>
      </c>
      <c r="B40" t="s">
        <v>296</v>
      </c>
      <c r="C40" t="s">
        <v>296</v>
      </c>
      <c r="D40" t="s">
        <v>470</v>
      </c>
      <c r="E40">
        <v>-135982</v>
      </c>
      <c r="F40">
        <v>-34871</v>
      </c>
      <c r="G40">
        <v>-57486</v>
      </c>
    </row>
    <row r="41" spans="1:7">
      <c r="A41" t="s">
        <v>480</v>
      </c>
      <c r="B41" t="s">
        <v>297</v>
      </c>
      <c r="C41" t="s">
        <v>297</v>
      </c>
      <c r="D41" t="s">
        <v>481</v>
      </c>
    </row>
    <row r="42" spans="1:7">
      <c r="A42" t="s">
        <v>482</v>
      </c>
      <c r="B42" t="s">
        <v>299</v>
      </c>
      <c r="C42" t="s">
        <v>299</v>
      </c>
      <c r="D42" t="s">
        <v>481</v>
      </c>
      <c r="G42">
        <v>250000</v>
      </c>
    </row>
    <row r="43" spans="1:7">
      <c r="A43" t="s">
        <v>483</v>
      </c>
      <c r="D43" t="s">
        <v>470</v>
      </c>
      <c r="G43">
        <v>-8147</v>
      </c>
    </row>
    <row r="44" spans="1:7">
      <c r="A44" t="s">
        <v>484</v>
      </c>
      <c r="D44" t="s">
        <v>470</v>
      </c>
      <c r="G44">
        <v>-59163</v>
      </c>
    </row>
    <row r="45" spans="1:7">
      <c r="A45" t="s">
        <v>485</v>
      </c>
      <c r="D45" t="s">
        <v>470</v>
      </c>
      <c r="G45">
        <v>35495</v>
      </c>
    </row>
    <row r="46" spans="1:7">
      <c r="A46" t="s">
        <v>486</v>
      </c>
      <c r="B46" t="s">
        <v>302</v>
      </c>
      <c r="C46" t="s">
        <v>302</v>
      </c>
      <c r="D46" t="s">
        <v>481</v>
      </c>
      <c r="E46">
        <v>-9585</v>
      </c>
      <c r="F46">
        <v>-61233</v>
      </c>
      <c r="G46">
        <v>-165357</v>
      </c>
    </row>
    <row r="47" spans="1:7">
      <c r="A47" t="s">
        <v>487</v>
      </c>
      <c r="B47" t="s">
        <v>298</v>
      </c>
      <c r="C47" t="s">
        <v>298</v>
      </c>
      <c r="D47" t="s">
        <v>470</v>
      </c>
      <c r="E47">
        <v>-24105</v>
      </c>
      <c r="F47">
        <v>-27681</v>
      </c>
      <c r="G47">
        <v>-29777</v>
      </c>
    </row>
    <row r="48" spans="1:7">
      <c r="A48" t="s">
        <v>488</v>
      </c>
      <c r="B48" t="s">
        <v>298</v>
      </c>
      <c r="C48" t="s">
        <v>298</v>
      </c>
      <c r="D48" t="s">
        <v>481</v>
      </c>
      <c r="E48">
        <v>5715</v>
      </c>
      <c r="F48">
        <v>5513</v>
      </c>
      <c r="G48">
        <v>4978</v>
      </c>
    </row>
    <row r="49" spans="1:7">
      <c r="A49" t="s">
        <v>489</v>
      </c>
      <c r="D49" t="s">
        <v>470</v>
      </c>
      <c r="E49">
        <v>-12576</v>
      </c>
      <c r="F49">
        <v>-12357</v>
      </c>
      <c r="G49">
        <v>-11811</v>
      </c>
    </row>
    <row r="50" spans="1:7">
      <c r="A50" t="s">
        <v>490</v>
      </c>
      <c r="B50" t="s">
        <v>491</v>
      </c>
      <c r="C50" t="s">
        <v>491</v>
      </c>
      <c r="D50" t="s">
        <v>481</v>
      </c>
      <c r="E50">
        <v>-33023</v>
      </c>
      <c r="F50">
        <v>-34025</v>
      </c>
      <c r="G50">
        <v>-30598</v>
      </c>
    </row>
    <row r="51" spans="1:7">
      <c r="A51" t="s">
        <v>492</v>
      </c>
      <c r="B51" t="s">
        <v>277</v>
      </c>
      <c r="C51" t="s">
        <v>277</v>
      </c>
      <c r="D51" t="s">
        <v>450</v>
      </c>
      <c r="E51">
        <v>-1815</v>
      </c>
      <c r="F51">
        <v>-7790</v>
      </c>
      <c r="G51">
        <v>-285</v>
      </c>
    </row>
    <row r="52" spans="1:7">
      <c r="A52" t="s">
        <v>493</v>
      </c>
      <c r="D52" t="s">
        <v>470</v>
      </c>
      <c r="E52">
        <v>-8391</v>
      </c>
    </row>
    <row r="53" spans="1:7">
      <c r="A53" t="s">
        <v>494</v>
      </c>
      <c r="B53" t="s">
        <v>297</v>
      </c>
      <c r="C53" t="s">
        <v>297</v>
      </c>
      <c r="D53" t="s">
        <v>481</v>
      </c>
      <c r="E53">
        <v>-637</v>
      </c>
      <c r="F53">
        <v>-473</v>
      </c>
    </row>
    <row r="54" spans="1:7">
      <c r="A54" t="s">
        <v>495</v>
      </c>
      <c r="B54" t="s">
        <v>311</v>
      </c>
      <c r="C54" t="s">
        <v>311</v>
      </c>
      <c r="D54" t="s">
        <v>481</v>
      </c>
      <c r="E54">
        <v>-84417</v>
      </c>
      <c r="F54">
        <v>-138046</v>
      </c>
      <c r="G54">
        <v>-14665</v>
      </c>
    </row>
    <row r="55" spans="1:7">
      <c r="A55" t="s">
        <v>496</v>
      </c>
      <c r="B55" t="s">
        <v>313</v>
      </c>
      <c r="C55" t="s">
        <v>313</v>
      </c>
      <c r="D55" t="s">
        <v>481</v>
      </c>
      <c r="E55">
        <v>-11209</v>
      </c>
      <c r="F55">
        <v>26499</v>
      </c>
      <c r="G55">
        <v>-6718</v>
      </c>
    </row>
    <row r="56" spans="1:7">
      <c r="A56" t="s">
        <v>497</v>
      </c>
      <c r="B56" t="s">
        <v>498</v>
      </c>
      <c r="C56" t="s">
        <v>312</v>
      </c>
      <c r="D56" t="s">
        <v>481</v>
      </c>
      <c r="E56">
        <v>-40753</v>
      </c>
      <c r="F56">
        <v>-18291</v>
      </c>
      <c r="G56">
        <v>39553</v>
      </c>
    </row>
    <row r="57" spans="1:7">
      <c r="A57" t="s">
        <v>499</v>
      </c>
      <c r="B57" t="s">
        <v>276</v>
      </c>
      <c r="C57" t="s">
        <v>276</v>
      </c>
      <c r="D57" t="s">
        <v>450</v>
      </c>
      <c r="F57">
        <v>-28866</v>
      </c>
      <c r="G57">
        <v>-186</v>
      </c>
    </row>
    <row r="58" spans="1:7">
      <c r="A58" t="s">
        <v>500</v>
      </c>
      <c r="B58" t="s">
        <v>498</v>
      </c>
      <c r="C58" t="s">
        <v>312</v>
      </c>
      <c r="D58" t="s">
        <v>481</v>
      </c>
      <c r="E58">
        <v>-40753</v>
      </c>
      <c r="F58">
        <v>10575</v>
      </c>
      <c r="G58">
        <v>39739</v>
      </c>
    </row>
    <row r="59" spans="1:7">
      <c r="A59" t="s">
        <v>501</v>
      </c>
      <c r="B59" t="s">
        <v>502</v>
      </c>
      <c r="C59" t="s">
        <v>315</v>
      </c>
      <c r="D59" t="s">
        <v>481</v>
      </c>
      <c r="E59">
        <v>885481</v>
      </c>
      <c r="F59">
        <v>874906</v>
      </c>
      <c r="G59">
        <v>835167</v>
      </c>
    </row>
    <row r="60" spans="1:7">
      <c r="D60" t="s">
        <v>481</v>
      </c>
    </row>
    <row r="61" spans="1:7">
      <c r="D61" t="s">
        <v>481</v>
      </c>
      <c r="E61">
        <v>2018</v>
      </c>
      <c r="F61">
        <v>2017</v>
      </c>
      <c r="G61">
        <v>2016</v>
      </c>
    </row>
    <row r="62" spans="1:7">
      <c r="A62" t="s">
        <v>503</v>
      </c>
      <c r="D62" t="s">
        <v>481</v>
      </c>
    </row>
    <row r="63" spans="1:7">
      <c r="A63" t="s">
        <v>504</v>
      </c>
      <c r="D63" t="s">
        <v>481</v>
      </c>
      <c r="E63">
        <v>2781</v>
      </c>
      <c r="F63">
        <v>8646</v>
      </c>
      <c r="G63">
        <v>-7208</v>
      </c>
    </row>
    <row r="64" spans="1:7">
      <c r="A64" t="s">
        <v>505</v>
      </c>
      <c r="B64" t="s">
        <v>506</v>
      </c>
      <c r="C64" t="s">
        <v>247</v>
      </c>
      <c r="D64" t="s">
        <v>450</v>
      </c>
      <c r="F64">
        <v>-56</v>
      </c>
      <c r="G64">
        <v>2953</v>
      </c>
    </row>
    <row r="65" spans="1:7">
      <c r="A65" t="s">
        <v>507</v>
      </c>
      <c r="D65" t="s">
        <v>481</v>
      </c>
      <c r="E65">
        <v>9556</v>
      </c>
      <c r="F65">
        <v>9425</v>
      </c>
      <c r="G65">
        <v>1185</v>
      </c>
    </row>
    <row r="66" spans="1:7">
      <c r="A66" t="s">
        <v>508</v>
      </c>
      <c r="B66" t="s">
        <v>311</v>
      </c>
      <c r="C66" t="s">
        <v>311</v>
      </c>
      <c r="D66" t="s">
        <v>481</v>
      </c>
    </row>
    <row r="67" spans="1:7">
      <c r="A67" t="s">
        <v>509</v>
      </c>
      <c r="B67" t="s">
        <v>233</v>
      </c>
      <c r="C67" t="s">
        <v>233</v>
      </c>
      <c r="D67" t="s">
        <v>450</v>
      </c>
    </row>
    <row r="68" spans="1:7">
      <c r="A68" t="s">
        <v>510</v>
      </c>
      <c r="D68" t="s">
        <v>481</v>
      </c>
      <c r="E68">
        <v>18064</v>
      </c>
      <c r="F68">
        <v>28271</v>
      </c>
      <c r="G68">
        <v>21611</v>
      </c>
    </row>
    <row r="69" spans="1:7">
      <c r="A69" t="s">
        <v>511</v>
      </c>
      <c r="D69" t="s">
        <v>481</v>
      </c>
      <c r="E69">
        <v>557</v>
      </c>
      <c r="F69">
        <v>402</v>
      </c>
      <c r="G69">
        <v>4990</v>
      </c>
    </row>
    <row r="70" spans="1:7">
      <c r="A70" t="s">
        <v>512</v>
      </c>
      <c r="D70" t="s">
        <v>481</v>
      </c>
      <c r="E70">
        <v>456</v>
      </c>
      <c r="G70">
        <v>1207</v>
      </c>
    </row>
    <row r="71" spans="1:7">
      <c r="A71" t="s">
        <v>513</v>
      </c>
      <c r="B71" t="s">
        <v>272</v>
      </c>
      <c r="C71" t="s">
        <v>272</v>
      </c>
      <c r="D71" t="s">
        <v>450</v>
      </c>
      <c r="E71">
        <v>-482</v>
      </c>
      <c r="F71">
        <v>972</v>
      </c>
      <c r="G71">
        <v>3855</v>
      </c>
    </row>
    <row r="72" spans="1:7">
      <c r="A72" t="s">
        <v>514</v>
      </c>
      <c r="D72" t="s">
        <v>481</v>
      </c>
      <c r="F72">
        <v>2022</v>
      </c>
      <c r="G72">
        <v>13507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8EC040-D1EB-41F6-B720-09322A2BA8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B34163-B6BB-4363-A5B2-EB3E7E388A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2BE03-EA59-4A40-851B-61D899226E3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2021-11-24T05:30:09Z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