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G189" i="1" s="1"/>
  <c r="G9" i="1" s="1"/>
  <c r="F184" i="1"/>
  <c r="F189" i="1" s="1"/>
  <c r="F9" i="1" s="1"/>
  <c r="G92" i="1"/>
  <c r="F92" i="1"/>
  <c r="G89" i="1"/>
  <c r="G98" i="1" s="1"/>
  <c r="G100" i="1" s="1"/>
  <c r="G128" i="1" s="1"/>
  <c r="G7" i="1" s="1"/>
  <c r="F89" i="1"/>
  <c r="F98" i="1" s="1"/>
  <c r="F100" i="1" s="1"/>
  <c r="F128" i="1" s="1"/>
  <c r="F7" i="1" s="1"/>
  <c r="G433" i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F44" i="1"/>
  <c r="G383" i="1"/>
  <c r="G382" i="1"/>
  <c r="G12" i="1"/>
  <c r="G376" i="1" s="1"/>
  <c r="F384" i="1"/>
  <c r="F13" i="1"/>
  <c r="F377" i="1"/>
  <c r="F353" i="1"/>
  <c r="F355" i="1" s="1"/>
  <c r="F357" i="1" s="1"/>
  <c r="F385" i="1"/>
  <c r="F383" i="1"/>
  <c r="F382" i="1"/>
  <c r="F12" i="1"/>
  <c r="F376" i="1" s="1"/>
  <c r="G384" i="1"/>
  <c r="G13" i="1"/>
  <c r="G377" i="1"/>
  <c r="G353" i="1"/>
  <c r="G355" i="1" s="1"/>
  <c r="G357" i="1" s="1"/>
  <c r="G385" i="1"/>
  <c r="H378" i="1"/>
  <c r="I378" i="1"/>
  <c r="G381" i="1"/>
  <c r="I384" i="1"/>
  <c r="H365" i="1"/>
  <c r="L368" i="1"/>
  <c r="L372" i="1"/>
  <c r="J373" i="1"/>
  <c r="H375" i="1"/>
  <c r="N376" i="1"/>
  <c r="L377" i="1"/>
  <c r="J378" i="1"/>
  <c r="H381" i="1"/>
  <c r="N382" i="1"/>
  <c r="J384" i="1"/>
  <c r="J383" i="1"/>
  <c r="I365" i="1"/>
  <c r="M368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K383" i="1"/>
  <c r="G363" i="1"/>
  <c r="O368" i="1"/>
  <c r="O372" i="1"/>
  <c r="I376" i="1"/>
  <c r="O377" i="1"/>
  <c r="M378" i="1"/>
  <c r="I382" i="1"/>
  <c r="H384" i="1"/>
  <c r="H363" i="1"/>
  <c r="G44" i="1"/>
  <c r="I363" i="1"/>
  <c r="F378" i="1" l="1"/>
  <c r="F370" i="1"/>
  <c r="F59" i="1"/>
  <c r="F67" i="1" s="1"/>
  <c r="F71" i="1" s="1"/>
  <c r="G14" i="1"/>
  <c r="G366" i="1"/>
  <c r="G378" i="1"/>
  <c r="G370" i="1"/>
  <c r="G59" i="1"/>
  <c r="G67" i="1" s="1"/>
  <c r="G71" i="1" s="1"/>
  <c r="F14" i="1"/>
  <c r="F366" i="1"/>
  <c r="F373" i="1" l="1"/>
  <c r="F6" i="1"/>
  <c r="F371" i="1" s="1"/>
  <c r="F83" i="1"/>
  <c r="F372" i="1"/>
  <c r="G373" i="1"/>
  <c r="G83" i="1"/>
  <c r="G6" i="1"/>
  <c r="G372" i="1"/>
  <c r="G365" i="1" l="1"/>
  <c r="G371" i="1"/>
  <c r="F365" i="1"/>
</calcChain>
</file>

<file path=xl/sharedStrings.xml><?xml version="1.0" encoding="utf-8"?>
<sst xmlns="http://schemas.openxmlformats.org/spreadsheetml/2006/main" count="890" uniqueCount="531">
  <si>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</si>
  <si>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</si>
  <si>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</si>
  <si>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</si>
  <si>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</si>
  <si>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</si>
  <si>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</si>
  <si>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</si>
  <si>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</si>
  <si>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</si>
  <si>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</si>
  <si>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</si>
  <si>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</si>
  <si>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</si>
  <si>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</si>
  <si>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</si>
  <si>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</si>
  <si>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</si>
  <si>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</si>
  <si>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</si>
  <si>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</si>
  <si>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</si>
  <si>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</si>
  <si>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</si>
  <si>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</si>
  <si>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</si>
  <si>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</si>
  <si>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</si>
  <si>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</si>
  <si>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</si>
  <si>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</si>
  <si>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</si>
  <si>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</si>
  <si>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</si>
  <si>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</si>
  <si>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</si>
  <si>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</si>
  <si>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</si>
  <si>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</si>
  <si>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</si>
  <si>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</si>
  <si>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</si>
  <si>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</si>
  <si>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</si>
  <si>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</si>
  <si>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</si>
  <si>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</si>
  <si>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</si>
  <si>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</si>
  <si>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</si>
  <si>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</si>
  <si>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</si>
  <si>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</si>
  <si>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</si>
  <si>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</si>
  <si>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</si>
  <si>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</si>
  <si>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</si>
  <si>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</si>
  <si>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</si>
  <si>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</si>
  <si>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</si>
  <si>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</si>
  <si>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</si>
  <si>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</si>
  <si>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</si>
  <si>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</si>
  <si>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</si>
  <si>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</si>
  <si>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</si>
  <si>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</si>
  <si>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</si>
  <si>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</si>
  <si>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</si>
  <si>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</si>
  <si>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</si>
  <si>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</si>
  <si>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</si>
  <si>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</si>
  <si>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</si>
  <si>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</si>
  <si>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</si>
  <si>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</si>
  <si>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</si>
  <si>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</si>
  <si>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</si>
  <si>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</si>
  <si>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</si>
  <si>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</si>
  <si>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</si>
  <si>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</si>
  <si>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</si>
  <si>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</si>
  <si>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</si>
  <si>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</si>
  <si>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</si>
  <si>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</si>
  <si>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</si>
  <si>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</si>
  <si>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</si>
  <si>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</si>
  <si>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</si>
  <si>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</si>
  <si>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</si>
  <si>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</si>
  <si>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</si>
  <si>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</si>
  <si>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</si>
  <si>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</si>
  <si>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</si>
  <si>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</si>
  <si>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</si>
  <si>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</si>
  <si>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</si>
  <si>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</si>
  <si>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</si>
  <si>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</si>
  <si>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</si>
  <si>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</si>
  <si>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</si>
  <si>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</si>
  <si>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</si>
  <si>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</si>
  <si>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</si>
  <si>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</si>
  <si>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</si>
  <si>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</si>
  <si>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</si>
  <si>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</si>
  <si>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</si>
  <si>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</si>
  <si>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</si>
  <si>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</si>
  <si>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</si>
  <si>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</si>
  <si>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</si>
  <si>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</si>
  <si>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</si>
  <si>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</si>
  <si>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</si>
  <si>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</si>
  <si>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</si>
  <si>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</si>
  <si>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</si>
  <si>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</si>
  <si>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</si>
  <si>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</si>
  <si>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</si>
  <si>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</si>
  <si>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</si>
  <si>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</si>
  <si>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</si>
  <si>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</si>
  <si>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</si>
  <si>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</si>
  <si>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</si>
  <si>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</si>
  <si>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</si>
  <si>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</si>
  <si>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</si>
  <si>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</si>
  <si>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</si>
  <si>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</si>
  <si>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</si>
  <si>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</si>
  <si>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</si>
  <si>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</si>
  <si>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</si>
  <si>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</si>
  <si>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</si>
  <si>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</si>
  <si>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</si>
  <si>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</si>
  <si>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</si>
  <si>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</si>
  <si>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</si>
  <si>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</si>
  <si>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</si>
  <si>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</si>
  <si>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</si>
  <si>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</si>
  <si>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</si>
  <si>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</si>
  <si>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</si>
  <si>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</si>
  <si>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</si>
  <si>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</si>
  <si>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</si>
  <si>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</si>
  <si>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</si>
  <si>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</si>
  <si>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</si>
  <si>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</si>
  <si>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</si>
  <si>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</si>
  <si>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</si>
  <si>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</si>
  <si>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</si>
  <si>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</si>
  <si>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</si>
  <si>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</si>
  <si>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</si>
  <si>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</si>
  <si>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</si>
  <si>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</si>
  <si>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</si>
  <si>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</si>
  <si>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</si>
  <si>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</si>
  <si>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</si>
  <si>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</si>
  <si>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</si>
  <si>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</si>
  <si>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</si>
  <si>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</si>
  <si>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</si>
  <si>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</si>
  <si>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</si>
  <si>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</si>
  <si>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</si>
  <si>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</si>
  <si>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</si>
  <si>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</si>
  <si>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</si>
  <si>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</si>
  <si>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</si>
  <si>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</si>
  <si>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</si>
  <si>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</si>
  <si>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</si>
  <si>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</si>
  <si>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</si>
  <si>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</si>
  <si>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</si>
  <si>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</si>
  <si>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</si>
  <si>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</si>
  <si>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</si>
  <si>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</si>
  <si>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</si>
  <si>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</si>
  <si>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</si>
  <si>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</si>
  <si>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</si>
  <si>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</si>
  <si>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</si>
  <si>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</si>
  <si>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</si>
  <si>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</si>
  <si>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</si>
  <si>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</si>
  <si>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</si>
  <si>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</si>
  <si>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</si>
  <si>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</si>
  <si>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</si>
  <si>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</si>
  <si>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</si>
  <si>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</si>
  <si>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</si>
  <si>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</si>
  <si>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</si>
  <si>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</si>
  <si>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</si>
  <si>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</si>
  <si>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</si>
  <si>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</si>
  <si>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</si>
  <si>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</si>
  <si>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</si>
  <si>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</si>
  <si>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</si>
  <si>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</si>
  <si>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</si>
  <si>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</si>
  <si>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</si>
  <si>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</si>
  <si>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</si>
  <si>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</si>
  <si>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</si>
  <si>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</si>
  <si>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</si>
  <si>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</si>
  <si>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</si>
  <si>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</si>
  <si>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</si>
  <si>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</si>
  <si>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</si>
  <si>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</si>
  <si>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</si>
  <si>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</si>
  <si>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</si>
  <si>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</si>
  <si>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</si>
  <si>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</si>
  <si>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</si>
  <si>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</si>
  <si>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</si>
  <si>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</si>
  <si>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</si>
  <si>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</si>
  <si>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</si>
  <si>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</si>
  <si>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</si>
  <si>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</si>
  <si>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</si>
  <si>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</si>
  <si>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</si>
  <si>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</si>
  <si>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</si>
  <si>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</si>
  <si>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</si>
  <si>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</si>
  <si>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</si>
  <si>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</si>
  <si>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</si>
  <si>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</si>
  <si>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</si>
  <si>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</si>
  <si>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</si>
  <si>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</si>
  <si>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</si>
  <si>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</si>
  <si>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</si>
  <si>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</si>
  <si>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</si>
  <si>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</si>
  <si>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</si>
  <si>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</si>
  <si>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</si>
  <si>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</si>
  <si>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</si>
  <si>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</si>
  <si>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</si>
  <si>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</si>
  <si>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</si>
  <si>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</si>
  <si>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</si>
  <si>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</si>
  <si>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</si>
  <si>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</si>
  <si>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</si>
  <si>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</si>
  <si>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</si>
  <si>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</si>
  <si>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</si>
  <si>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</si>
  <si>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</si>
  <si>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</si>
  <si>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</si>
  <si>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</si>
  <si>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</si>
  <si>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</si>
  <si>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</si>
  <si>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</si>
  <si>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</si>
  <si>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</si>
  <si>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</si>
  <si>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</si>
  <si>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</si>
  <si>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</si>
  <si>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</si>
  <si>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</si>
  <si>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</si>
  <si>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</si>
  <si>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</si>
  <si>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</si>
  <si>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</si>
  <si>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</si>
  <si>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</si>
  <si>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</si>
  <si>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</si>
  <si>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</si>
  <si>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</si>
  <si>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</si>
  <si>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 and cash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</si>
  <si>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</si>
  <si>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</si>
  <si>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</si>
  <si>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</si>
  <si>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</si>
  <si>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</si>
  <si>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Property and Equipment</t>
  </si>
  <si>
    <t>Long-term investments</t>
  </si>
  <si>
    <t>Goodwill</t>
  </si>
  <si>
    <t>Intangible assets, net</t>
  </si>
  <si>
    <t>Other Intangibles</t>
  </si>
  <si>
    <t>Other assets</t>
  </si>
  <si>
    <t>Total assets</t>
  </si>
  <si>
    <t>LIABILITIES AND STOCKHOLDERS EQUITY</t>
  </si>
  <si>
    <t>Accounts payable</t>
  </si>
  <si>
    <t>Accrued expenses and other liabilities</t>
  </si>
  <si>
    <t>Accruals</t>
  </si>
  <si>
    <t>Deferred revenue</t>
  </si>
  <si>
    <t>Accrued Revenue</t>
  </si>
  <si>
    <t>Total current liabilities</t>
  </si>
  <si>
    <t>Income taxes payable</t>
  </si>
  <si>
    <t>Deferred income taxes</t>
  </si>
  <si>
    <t>Other accrued expenses</t>
  </si>
  <si>
    <t>Total liabilities</t>
  </si>
  <si>
    <t>Commitments and contingencies (Note 7)</t>
  </si>
  <si>
    <t>Stockholders equity:</t>
  </si>
  <si>
    <t>Preferred stock: $0.001 par value authorized: 5,000,000 shares; issued and</t>
  </si>
  <si>
    <t>outstanding: none</t>
  </si>
  <si>
    <t>Common Stock: $0.001 par value authorized: 150,000,000 shares; issued and outstanding: 21,407,247 and 20,612,757 shares, respectively</t>
  </si>
  <si>
    <t>Additional paid-in capital</t>
  </si>
  <si>
    <t>Accumulated other comprehensive loss</t>
  </si>
  <si>
    <t>Retained earnings</t>
  </si>
  <si>
    <t>Total stockholders equity</t>
  </si>
  <si>
    <t>Net revenues</t>
  </si>
  <si>
    <t>Net revenue</t>
  </si>
  <si>
    <t>Revenue</t>
  </si>
  <si>
    <t>Cost of revenues</t>
  </si>
  <si>
    <t>Gross profit</t>
  </si>
  <si>
    <t>Gross Profit</t>
  </si>
  <si>
    <t>Operating expenses:</t>
  </si>
  <si>
    <t>Research and development</t>
  </si>
  <si>
    <t>Selling, general and administrative</t>
  </si>
  <si>
    <t>Total operating expenses</t>
  </si>
  <si>
    <t>Loss from operations</t>
  </si>
  <si>
    <t>Operating Profit</t>
  </si>
  <si>
    <t>Interest income, net</t>
  </si>
  <si>
    <t>Other income (expense), net</t>
  </si>
  <si>
    <t>Other Income - net</t>
  </si>
  <si>
    <t>Loss before income taxes</t>
  </si>
  <si>
    <t>Profit before Zakat</t>
  </si>
  <si>
    <t>Provision for (benefit from) income taxes</t>
  </si>
  <si>
    <t>Net loss</t>
  </si>
  <si>
    <t>Net loss per share:</t>
  </si>
  <si>
    <t>Basic</t>
  </si>
  <si>
    <t>Diluted</t>
  </si>
  <si>
    <t>Weighted average shares used in per share calculations:</t>
  </si>
  <si>
    <t>GSI TECHNOLOGY, INC</t>
  </si>
  <si>
    <t>CONSOLIDATED STATEMENTS OF COMPREHENSIVE LOSS</t>
  </si>
  <si>
    <t>Net unrealized gain (loss) on available-for-sale investments</t>
  </si>
  <si>
    <t>Total comprehensive loss</t>
  </si>
  <si>
    <t>Total Comprehensive Loss</t>
  </si>
  <si>
    <t>Total Comprehensive Income</t>
  </si>
  <si>
    <t>The accompanying notes are an integral part of these consolidated financial statements</t>
  </si>
  <si>
    <t>Balance, March 31, 2015</t>
  </si>
  <si>
    <t>Issuance of common stock under employee stock option plans</t>
  </si>
  <si>
    <t>Repurchase and retirement of common stock</t>
  </si>
  <si>
    <t>Stock-based compensation expense</t>
  </si>
  <si>
    <t>Operating Activities</t>
  </si>
  <si>
    <t>Net unrealized gain on available-for-sale investments</t>
  </si>
  <si>
    <t>Balance, March 31, 2016</t>
  </si>
  <si>
    <t>Net unrealized loss on available-for-sale investments</t>
  </si>
  <si>
    <t>Balance, March 31, 2017</t>
  </si>
  <si>
    <t>Financing Activities</t>
  </si>
  <si>
    <t>Impact of adoption of ASU 2016-16</t>
  </si>
  <si>
    <t>Cash flows from operating activities:</t>
  </si>
  <si>
    <t>Adjustments to reconcile net loss to net cash provided by operating</t>
  </si>
  <si>
    <t>activities:</t>
  </si>
  <si>
    <t>Allowance for sales returns, doubtful accounts and other</t>
  </si>
  <si>
    <t>Provision for excess and obsolete inventories</t>
  </si>
  <si>
    <t>Depreciation and amortization</t>
  </si>
  <si>
    <t>Stock-based compensation</t>
  </si>
  <si>
    <t>Amortization of premium on investments</t>
  </si>
  <si>
    <t>Changes in assets and liabilities:</t>
  </si>
  <si>
    <t>Accounts receivable</t>
  </si>
  <si>
    <t>Inventory</t>
  </si>
  <si>
    <t>Prepaid expenses and other assets</t>
  </si>
  <si>
    <t>Net cash provided by operating activities</t>
  </si>
  <si>
    <t>Cash flows from investing activities:</t>
  </si>
  <si>
    <t>Investing Activities</t>
  </si>
  <si>
    <t>Purchase of investments</t>
  </si>
  <si>
    <t>Maturities of short-term investments</t>
  </si>
  <si>
    <t>Acquisition</t>
  </si>
  <si>
    <t>(Increase) decrease in MikaMonu escrow deposit</t>
  </si>
  <si>
    <t>Purchases of property and equipment</t>
  </si>
  <si>
    <t>Net cash provided by investing activities</t>
  </si>
  <si>
    <t>Cash flows from financing activities:</t>
  </si>
  <si>
    <t>Repurchase of common stock</t>
  </si>
  <si>
    <t>Payment of MikaMonu escrow deposit</t>
  </si>
  <si>
    <t>Proceeds from issuance of common stock under employee stock plans</t>
  </si>
  <si>
    <t>Net cash provided by (used in) financing activities</t>
  </si>
  <si>
    <t>Net increase (decrease) in cash and cash equivalents</t>
  </si>
  <si>
    <t>Cash and cash equivalents at beginning of the period</t>
  </si>
  <si>
    <t>Cash and cash equivalents at beginning of period</t>
  </si>
  <si>
    <t>Cash and cash equivalents at end of the period</t>
  </si>
  <si>
    <t>Non-cash financing activities:</t>
  </si>
  <si>
    <t>Purchases of property and equipment through accounts payable and accruals</t>
  </si>
  <si>
    <t>Supplemental cash flow information: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</si>
  <si>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</si>
  <si>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</si>
  <si>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</si>
  <si>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</si>
  <si>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</si>
  <si>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</si>
  <si>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cost of goods sold</t>
  </si>
  <si>
    <t>property, plant and equipment</t>
  </si>
  <si>
    <t>furniture and fixtures</t>
  </si>
  <si>
    <t>leasehold improvements</t>
  </si>
  <si>
    <t>leased assets</t>
  </si>
  <si>
    <t>accumulated depreciation and amortisation</t>
  </si>
  <si>
    <t>other non-current assets</t>
  </si>
  <si>
    <t>accounts payable</t>
  </si>
  <si>
    <t>added value</t>
  </si>
  <si>
    <t>changed value</t>
  </si>
  <si>
    <t>cost of revenues</t>
  </si>
  <si>
    <t>net revenues</t>
  </si>
  <si>
    <t>deleted value</t>
  </si>
  <si>
    <t>shifted to the left</t>
  </si>
  <si>
    <t>research and development</t>
  </si>
  <si>
    <t>selling, general and administrative</t>
  </si>
  <si>
    <t>administrative expenses</t>
  </si>
  <si>
    <t>interest received and financial income</t>
  </si>
  <si>
    <t>interest and other income</t>
  </si>
  <si>
    <t>current taxation</t>
  </si>
  <si>
    <t>provision (benefit) for income taxes</t>
  </si>
  <si>
    <t>computer and other equipment</t>
  </si>
  <si>
    <t>software</t>
  </si>
  <si>
    <t>land</t>
  </si>
  <si>
    <t>building and building improvements</t>
  </si>
  <si>
    <t>construction in progress</t>
  </si>
  <si>
    <t>less: accumulated depreciation</t>
  </si>
  <si>
    <t>land and buildings</t>
  </si>
  <si>
    <t>goods in transit</t>
  </si>
  <si>
    <t>stock - work in progress</t>
  </si>
  <si>
    <t>stock - finished goods</t>
  </si>
  <si>
    <t>inventory at distributors</t>
  </si>
  <si>
    <t>work-in-progress</t>
  </si>
  <si>
    <t>finished goods</t>
  </si>
  <si>
    <t>other assets</t>
  </si>
  <si>
    <t>accrued expenses and other liabilities</t>
  </si>
  <si>
    <t>deferred tax liability</t>
  </si>
  <si>
    <t>income taxes payable</t>
  </si>
  <si>
    <t>deferred income taxes</t>
  </si>
  <si>
    <t>other accrued expenses</t>
  </si>
  <si>
    <t>long term accruals</t>
  </si>
  <si>
    <t>long term 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</si>
</sst>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12" borderId="0" xfId="0" applyFont="1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B0-45B4-8C30-ADA233FB5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8E-42E3-B82F-5BF2873C7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DF-45B4-BE77-C26CE0A5C5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25-4649-8CFB-FC61A7030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A5-4F44-A17D-D38611D5E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BC-46EF-9B76-405B3E92B1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54-4B17-9DAD-3795698D0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C1-46D9-B11B-FC3B9B82F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89-4A34-985E-702C20CB6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12-43DA-A9C8-052B75C8C9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4-4AB4-B136-C4995319BF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6C-45DE-AEC8-C1ACD0DE40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81-4C62-A447-8122BEA36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43-4A4C-8325-927B412BD0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04-44AB-BA69-F6B17FCFAE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-4515</v>
      </c>
      <c r="G6" s="7">
        <f t="shared" ref="G6:O6" si="1">IF(G4=$BF$1,"",G71)</f>
        <v>-115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28269</v>
      </c>
      <c r="G7" s="7">
        <f t="shared" ref="G7:O7" si="2">IF(G4=$BF$1,"",G128)</f>
        <v>34323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71271</v>
      </c>
      <c r="G8" s="7">
        <f t="shared" ref="G8:O8" si="3">IF(G4=$BF$1,"",G161)</f>
        <v>68272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7404</v>
      </c>
      <c r="G9" s="7">
        <f t="shared" ref="G9:O9" si="4">IF(G4=$BF$1,"",G189)</f>
        <v>10474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5321</v>
      </c>
      <c r="G10" s="7">
        <f t="shared" ref="G10:O10" si="5">IF(G4=$BF$1,"",G210)</f>
        <v>5677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86815</v>
      </c>
      <c r="G11" s="7">
        <f t="shared" ref="G11:O11" si="6">IF(G4=$BF$1,"",G227)</f>
        <v>86444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99540</v>
      </c>
      <c r="G12" s="35">
        <f t="shared" ref="G12:O12" si="7">IF(G4=$BF$1,"",SUM(G7:G8))</f>
        <v>102595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99540</v>
      </c>
      <c r="G13" s="35">
        <f t="shared" ref="G13:O13" si="8">IF(G4=$BF$1,"",SUM(G9:G11))</f>
        <v>102595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42643</v>
      </c>
      <c r="G24" s="38">
        <v>48180</v>
      </c>
      <c r="P24" s="49" t="s">
        <v>497</v>
      </c>
    </row>
    <row r="25" spans="5:16">
      <c r="E25" s="1" t="s">
        <v>27</v>
      </c>
      <c r="F25" s="38">
        <v>20217</v>
      </c>
      <c r="G25">
        <v>21764</v>
      </c>
      <c r="H25">
        <v>21764</v>
      </c>
      <c r="P25" s="49" t="s">
        <v>498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22426</v>
      </c>
      <c r="G30" s="7">
        <f>IF(G4=$BF$1,"",G24-G25+ABS(G26)-G27-G28-G29)</f>
        <v>26416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G31"/>
      <c r="H31">
        <v>166</v>
      </c>
      <c r="P31" s="49" t="s">
        <v>501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 s="38">
        <v>9899</v>
      </c>
      <c r="G34">
        <v>11140</v>
      </c>
      <c r="H34">
        <v>11140</v>
      </c>
      <c r="P34" s="49" t="s">
        <v>502</v>
      </c>
    </row>
    <row r="35" spans="5:16">
      <c r="E35" s="1" t="s">
        <v>37</v>
      </c>
      <c r="F35" s="38">
        <v>16998</v>
      </c>
      <c r="G35">
        <v>15803</v>
      </c>
      <c r="H35">
        <v>15803</v>
      </c>
      <c r="P35" s="49" t="s">
        <v>502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26897</v>
      </c>
      <c r="G43" s="7">
        <f>G32+G33+G34+G35+G36+G37+G38+G39+G40+G41+G42</f>
        <v>26943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-4471</v>
      </c>
      <c r="G44" s="7">
        <f>IF(G4=$BF$1,"",G30+G31-G43)</f>
        <v>-527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  <c r="G45"/>
      <c r="H45">
        <v>1</v>
      </c>
      <c r="P45" s="49" t="s">
        <v>501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409</v>
      </c>
      <c r="G48" s="38">
        <v>478</v>
      </c>
      <c r="P48" s="49" t="s">
        <v>497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G52"/>
      <c r="H52">
        <v>312</v>
      </c>
      <c r="P52" s="49" t="s">
        <v>501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-4062</v>
      </c>
      <c r="G59" s="7">
        <f>IF(G4=$BF$1,"",G44+G45+G46+G47+G48-G49-G50-G51+G52-G53+G54+G55-G56+G57+G58)</f>
        <v>-49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 s="38">
        <v>453</v>
      </c>
      <c r="G60">
        <v>66</v>
      </c>
      <c r="H60">
        <v>66</v>
      </c>
      <c r="P60" s="49" t="s">
        <v>502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-4515</v>
      </c>
      <c r="G67" s="7">
        <f>IF(G4=$BF$1,"",SUM(G59,-G60,-ABS(G61),-G62,-G66))</f>
        <v>-115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-4515</v>
      </c>
      <c r="G71" s="7">
        <f t="shared" ref="G71:O71" si="14">IF(G4=$BF$1,"",SUM(G67:G70))</f>
        <v>-115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-4515</v>
      </c>
      <c r="G83" s="7">
        <f t="shared" ref="G83:O83" si="15">IF(G4=$BF$1,"",SUM(G71:G82))</f>
        <v>-115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3900+2310</f>
        <v>6210</v>
      </c>
      <c r="G89" s="38">
        <f>3900+2256</f>
        <v>6156</v>
      </c>
      <c r="P89" s="49" t="s">
        <v>497</v>
      </c>
    </row>
    <row r="90" spans="5:16">
      <c r="E90" s="1" t="s">
        <v>82</v>
      </c>
      <c r="F90" s="38">
        <v>965</v>
      </c>
      <c r="G90" s="38">
        <v>0</v>
      </c>
      <c r="P90" s="49" t="s">
        <v>497</v>
      </c>
    </row>
    <row r="91" spans="5:16">
      <c r="E91" s="1" t="s">
        <v>83</v>
      </c>
    </row>
    <row r="92" spans="5:16">
      <c r="E92" s="12" t="s">
        <v>84</v>
      </c>
      <c r="F92">
        <f>17845+4072+82</f>
        <v>21999</v>
      </c>
      <c r="G92">
        <f>18585+4793+111</f>
        <v>23489</v>
      </c>
      <c r="P92" s="49" t="s">
        <v>498</v>
      </c>
    </row>
    <row r="93" spans="5:16">
      <c r="E93" s="1" t="s">
        <v>85</v>
      </c>
    </row>
    <row r="94" spans="5:16">
      <c r="E94" s="1" t="s">
        <v>86</v>
      </c>
      <c r="F94" s="38">
        <v>766</v>
      </c>
      <c r="G94" s="38">
        <v>715</v>
      </c>
      <c r="P94" s="49" t="s">
        <v>497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29940</v>
      </c>
      <c r="G98" s="7">
        <f>IF(G4=$BF$1,"",G89+G90+G91+G92+G93+G94+G95+G96)</f>
        <v>30360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-21768</v>
      </c>
      <c r="G99" s="38">
        <v>-22671</v>
      </c>
      <c r="P99" s="49" t="s">
        <v>497</v>
      </c>
    </row>
    <row r="100" spans="5:16">
      <c r="E100" s="6" t="s">
        <v>90</v>
      </c>
      <c r="F100" s="7">
        <f>F98+F99</f>
        <v>8172</v>
      </c>
      <c r="G100" s="7">
        <f t="shared" ref="G100:O100" si="17">IF(G4=$BF$1,"",G98+G99)</f>
        <v>7689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7978</v>
      </c>
      <c r="G101">
        <v>7978</v>
      </c>
    </row>
    <row r="102" spans="5:16">
      <c r="E102" s="1" t="s">
        <v>92</v>
      </c>
      <c r="F102">
        <v>2989</v>
      </c>
      <c r="G102">
        <v>3302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10967</v>
      </c>
      <c r="G104" s="7">
        <f t="shared" ref="G104:O104" si="18">IF(G4=$BF$1,"",G101+G102+G103)</f>
        <v>11280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9" t="s">
        <v>501</v>
      </c>
    </row>
    <row r="112" spans="5:16">
      <c r="E112" s="1" t="s">
        <v>102</v>
      </c>
    </row>
    <row r="113" spans="5:16">
      <c r="E113" s="1" t="s">
        <v>103</v>
      </c>
      <c r="F113">
        <v>7923</v>
      </c>
      <c r="G113">
        <v>12898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1207</v>
      </c>
      <c r="G125" s="38">
        <v>2456</v>
      </c>
      <c r="P125" s="49" t="s">
        <v>497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28269</v>
      </c>
      <c r="G128" s="7">
        <f t="shared" ref="G128:O128" si="19">IF(G4=$BF$1,"",G100+SUM(G104:G126))</f>
        <v>34323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40241</v>
      </c>
      <c r="G130">
        <v>33736</v>
      </c>
    </row>
    <row r="131" spans="5:16">
      <c r="E131" s="1" t="s">
        <v>118</v>
      </c>
      <c r="F131">
        <v>18124</v>
      </c>
      <c r="G131">
        <v>16199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58365</v>
      </c>
      <c r="G140" s="7">
        <f t="shared" ref="G140:O140" si="20">IF(G4=$BF$1,"",G130+G131+G132+G133+G134+G135+G136+G139)</f>
        <v>49935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  <c r="F141" s="38">
        <v>22</v>
      </c>
      <c r="G141" s="38">
        <v>296</v>
      </c>
      <c r="P141" s="49" t="s">
        <v>497</v>
      </c>
    </row>
    <row r="142" spans="5:16">
      <c r="E142" s="1" t="s">
        <v>124</v>
      </c>
    </row>
    <row r="143" spans="5:16">
      <c r="E143" s="1" t="s">
        <v>125</v>
      </c>
      <c r="F143" s="38">
        <v>2226</v>
      </c>
      <c r="G143" s="38">
        <v>2112</v>
      </c>
      <c r="P143" s="49" t="s">
        <v>497</v>
      </c>
    </row>
    <row r="144" spans="5:16">
      <c r="E144" s="1" t="s">
        <v>126</v>
      </c>
      <c r="F144">
        <v>3299</v>
      </c>
      <c r="G144">
        <v>6803</v>
      </c>
      <c r="P144" s="49" t="s">
        <v>497</v>
      </c>
    </row>
    <row r="145" spans="5:16">
      <c r="E145" s="6" t="s">
        <v>127</v>
      </c>
      <c r="F145" s="7">
        <f>F141+F142+F143+F144</f>
        <v>5547</v>
      </c>
      <c r="G145" s="7">
        <f t="shared" ref="G145:O145" si="21">IF(G4=$BF$1,"",G141+G142+G143+G144)</f>
        <v>9211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50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2080</v>
      </c>
      <c r="G154">
        <v>2777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5279</v>
      </c>
      <c r="G157">
        <v>6349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7359</v>
      </c>
      <c r="G160" s="7">
        <f>IF(G4=$BF$1,"",G146+G147+G148+G149+G150+G151+G152+G153+G154+G155+G156+G157+G158+G159)</f>
        <v>9126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71271</v>
      </c>
      <c r="G161" s="7">
        <f t="shared" ref="G161:O161" si="22">IF(G4=$BF$1,"",G140+G145+G160)</f>
        <v>68272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/>
      <c r="G181"/>
      <c r="P181" s="49" t="s">
        <v>501</v>
      </c>
    </row>
    <row r="183" spans="5:16">
      <c r="E183" s="1" t="s">
        <v>160</v>
      </c>
    </row>
    <row r="184" spans="5:16">
      <c r="E184" s="12" t="s">
        <v>161</v>
      </c>
      <c r="F184">
        <f>1841+5442</f>
        <v>7283</v>
      </c>
      <c r="G184">
        <f>1627+7051</f>
        <v>8678</v>
      </c>
      <c r="P184" s="49" t="s">
        <v>498</v>
      </c>
    </row>
    <row r="185" spans="5:16">
      <c r="E185" s="12" t="s">
        <v>162</v>
      </c>
      <c r="F185">
        <v>121</v>
      </c>
      <c r="G185">
        <v>1796</v>
      </c>
    </row>
    <row r="187" spans="5:16">
      <c r="E187" s="1" t="s">
        <v>163</v>
      </c>
      <c r="F187"/>
      <c r="G187"/>
      <c r="P187" s="49" t="s">
        <v>501</v>
      </c>
    </row>
    <row r="188" spans="5:16">
      <c r="E188" s="1" t="s">
        <v>164</v>
      </c>
      <c r="F188"/>
      <c r="G188"/>
      <c r="P188" s="49" t="s">
        <v>501</v>
      </c>
    </row>
    <row r="189" spans="5:16">
      <c r="E189" s="6" t="s">
        <v>13</v>
      </c>
      <c r="F189" s="7">
        <f>SUM(F163:F188)</f>
        <v>7404</v>
      </c>
      <c r="G189" s="7">
        <f t="shared" ref="G189:O189" si="23">IF(G4=$BF$1,"",SUM(G163:G188))</f>
        <v>10474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4702</v>
      </c>
      <c r="G197" s="38">
        <v>5418</v>
      </c>
      <c r="P197" s="49" t="s">
        <v>497</v>
      </c>
    </row>
    <row r="198" spans="5:16">
      <c r="E198" s="1" t="s">
        <v>173</v>
      </c>
      <c r="F198" s="38">
        <v>619</v>
      </c>
      <c r="G198" s="38">
        <v>244</v>
      </c>
      <c r="P198" s="49" t="s">
        <v>497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G203" s="38">
        <v>15</v>
      </c>
      <c r="P203" s="49" t="s">
        <v>497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5321</v>
      </c>
      <c r="G210" s="7">
        <f t="shared" ref="G210:O210" si="24">IF(G4=$BF$1,"",SUM(G191:G209))</f>
        <v>5677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27412</v>
      </c>
      <c r="G212">
        <v>21851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59545</v>
      </c>
      <c r="G217">
        <v>64655</v>
      </c>
    </row>
    <row r="218" spans="5:16">
      <c r="E218" s="1" t="s">
        <v>188</v>
      </c>
    </row>
    <row r="219" spans="5:16">
      <c r="E219" s="1" t="s">
        <v>189</v>
      </c>
      <c r="F219">
        <v>-142</v>
      </c>
      <c r="G219">
        <v>-62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86815</v>
      </c>
      <c r="G227" s="7">
        <f t="shared" ref="G227:O227" si="25">IF(G4=$BF$1,"",SUM(G212:G226))</f>
        <v>86444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-4515</v>
      </c>
      <c r="G267">
        <v>-115</v>
      </c>
      <c r="H267">
        <v>-2170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1255</v>
      </c>
      <c r="G271">
        <v>1532</v>
      </c>
      <c r="H271">
        <v>1459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73</v>
      </c>
      <c r="G275">
        <v>74</v>
      </c>
      <c r="H275">
        <v>209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0</v>
      </c>
      <c r="G279">
        <v>0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  <c r="F281">
        <v>1561</v>
      </c>
      <c r="G281">
        <v>588</v>
      </c>
      <c r="H281">
        <v>1172</v>
      </c>
    </row>
    <row r="284" spans="5:8">
      <c r="E284" s="1" t="s">
        <v>247</v>
      </c>
    </row>
    <row r="285" spans="5:8">
      <c r="E285" s="1" t="s">
        <v>248</v>
      </c>
      <c r="F285">
        <v>2070</v>
      </c>
      <c r="G285">
        <v>1877</v>
      </c>
      <c r="H285">
        <v>7647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4959</v>
      </c>
      <c r="G296" s="7">
        <f>IF(G4=$BF$1,"",G271+G272+G273+G274+G275+G276+G277+G278+G279+G280+G281+G282+G283+G284+G285+G286+G287+G288+G289+G290+G291+G292+G293+G294+G295)</f>
        <v>4071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444</v>
      </c>
      <c r="G297" s="7">
        <f t="shared" ref="G297:O297" si="27">IF(G4=$BF$1,"",MIN(F267,F268,F269)+F296)</f>
        <v>444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2103</v>
      </c>
      <c r="G299">
        <v>-2625</v>
      </c>
      <c r="H299">
        <v>66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117</v>
      </c>
      <c r="G302">
        <v>103</v>
      </c>
      <c r="H302">
        <v>102</v>
      </c>
    </row>
    <row r="303" spans="5:15">
      <c r="E303" s="1" t="s">
        <v>265</v>
      </c>
      <c r="F303">
        <v>1111</v>
      </c>
      <c r="G303">
        <v>1125</v>
      </c>
      <c r="H303">
        <v>782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-1675</v>
      </c>
      <c r="G309">
        <v>-534</v>
      </c>
      <c r="H309">
        <v>-485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189</v>
      </c>
      <c r="G315">
        <v>-887</v>
      </c>
      <c r="H315">
        <v>-441</v>
      </c>
    </row>
    <row r="316" spans="5:15">
      <c r="E316" s="1" t="s">
        <v>276</v>
      </c>
      <c r="F316">
        <v>1234</v>
      </c>
      <c r="G316">
        <v>0</v>
      </c>
      <c r="H316">
        <v>-2984</v>
      </c>
    </row>
    <row r="317" spans="5:15">
      <c r="E317" s="1" t="s">
        <v>277</v>
      </c>
      <c r="F317">
        <v>-1183</v>
      </c>
      <c r="G317">
        <v>911</v>
      </c>
      <c r="H317">
        <v>-2081</v>
      </c>
    </row>
    <row r="318" spans="5:15">
      <c r="E318" s="6" t="s">
        <v>278</v>
      </c>
      <c r="F318" s="7">
        <f>F299+F300+F301+F302+F303+F304+F305+F306+F307+F308+F309+F310+F311+F312+F313+F314+F315+F316+F317</f>
        <v>1896</v>
      </c>
      <c r="G318" s="7">
        <f>IF(G4=$BF$1,"",G299+G300+G301+G302+G303+G304+G305+G306+G307+G308+G309+G310+G311+G312+G313+G314+G315+G316+G317)</f>
        <v>-1907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2340</v>
      </c>
      <c r="G319" s="7">
        <f t="shared" ref="G319:O319" si="28">IF(G4=$BF$1,"",G297+G318)</f>
        <v>-1463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2340</v>
      </c>
      <c r="G326" s="7">
        <f t="shared" ref="G326:O326" si="30">IF(G4=$BF$1,"",G325+G319)</f>
        <v>-1463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-1215</v>
      </c>
      <c r="G328">
        <v>-219</v>
      </c>
      <c r="H328">
        <v>-1158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-13243</v>
      </c>
      <c r="G331">
        <v>-18563</v>
      </c>
      <c r="H331">
        <v>-14149</v>
      </c>
    </row>
    <row r="332" spans="5:15">
      <c r="E332" s="12" t="s">
        <v>291</v>
      </c>
      <c r="F332">
        <v>16140</v>
      </c>
      <c r="G332">
        <v>23600</v>
      </c>
      <c r="H332">
        <v>23585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1682</v>
      </c>
      <c r="G337" s="7">
        <f>IF(G4=$BF$1,"",SUM(G328:G336))</f>
        <v>4818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797981</v>
      </c>
      <c r="G339">
        <v>-5098</v>
      </c>
      <c r="H339">
        <v>-2717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797981</v>
      </c>
      <c r="G352" s="7">
        <f>IF(G4=$BF$1,"",SUM(G339:G351))</f>
        <v>-5098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802003</v>
      </c>
      <c r="G353" s="7">
        <f t="shared" ref="G353:O353" si="33">IF(G4=$BF$1,"",G326+G337+G352)</f>
        <v>-1743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802003</v>
      </c>
      <c r="G355" s="7">
        <f t="shared" ref="G355:O355" si="34">IF(G4=$BF$1,"",G353+G354)</f>
        <v>-1743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33736</v>
      </c>
      <c r="G356">
        <v>31963</v>
      </c>
      <c r="H356">
        <v>36776</v>
      </c>
    </row>
    <row r="357" spans="5:15">
      <c r="E357" s="6" t="s">
        <v>316</v>
      </c>
      <c r="F357" s="7">
        <f>F355+F356</f>
        <v>835739</v>
      </c>
      <c r="G357" s="7">
        <f t="shared" ref="G357:O357" si="35">IF(G4=$BF$1,"",G355+G356)</f>
        <v>30220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-0.11492320464923204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38.260869565217391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-2.9777279594522151E-2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0.52590108575850669</v>
      </c>
      <c r="G369" s="27">
        <f t="shared" si="41"/>
        <v>0.54827729348277299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-0.10484721994231175</v>
      </c>
      <c r="G370" s="27">
        <f t="shared" si="42"/>
        <v>-1.0938148609381486E-2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-0.10587904228126539</v>
      </c>
      <c r="G371" s="28">
        <f t="shared" si="43"/>
        <v>-2.3868825238688254E-3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-4.5358649789029537E-2</v>
      </c>
      <c r="G372" s="27">
        <f t="shared" si="44"/>
        <v>-1.120912325162045E-3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-5.2007141622991415E-2</v>
      </c>
      <c r="G373" s="27">
        <f t="shared" si="45"/>
        <v>-1.3303410300310027E-3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0.12783805505324491</v>
      </c>
      <c r="G376" s="30">
        <f t="shared" si="47"/>
        <v>0.15742482577123643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0.14657605252548522</v>
      </c>
      <c r="G377" s="30">
        <f t="shared" si="48"/>
        <v>0.18683772153070197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9.6260129659643443</v>
      </c>
      <c r="G382" s="32">
        <f t="shared" si="51"/>
        <v>6.5182356310865002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8.876823338735818</v>
      </c>
      <c r="G383" s="32">
        <f t="shared" si="52"/>
        <v>5.6388199350773345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7.8829011345218802</v>
      </c>
      <c r="G384" s="32">
        <f t="shared" si="53"/>
        <v>4.7675195722742032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0.31604538087520262</v>
      </c>
      <c r="G385" s="32">
        <f t="shared" si="54"/>
        <v>-0.13967920565209088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40241</v>
      </c>
      <c r="G418" s="17">
        <f>G130-G417</f>
        <v>33736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483</v>
      </c>
      <c r="B1" s="39" t="s">
        <v>484</v>
      </c>
      <c r="C1" s="39" t="s">
        <v>485</v>
      </c>
      <c r="D1" s="39" t="s">
        <v>486</v>
      </c>
      <c r="E1" s="39"/>
    </row>
    <row r="2" spans="1:5">
      <c r="A2" s="41" t="s">
        <v>500</v>
      </c>
      <c r="B2" s="41" t="s">
        <v>487</v>
      </c>
      <c r="C2" s="39">
        <v>1</v>
      </c>
      <c r="D2" s="39" t="s">
        <v>488</v>
      </c>
      <c r="E2" s="39"/>
    </row>
    <row r="3" spans="1:5">
      <c r="A3" s="42" t="s">
        <v>499</v>
      </c>
      <c r="B3" s="42" t="s">
        <v>489</v>
      </c>
      <c r="C3" s="39">
        <v>0</v>
      </c>
      <c r="D3" s="39" t="s">
        <v>488</v>
      </c>
    </row>
    <row r="4" spans="1:5">
      <c r="A4" s="41" t="s">
        <v>503</v>
      </c>
      <c r="B4" s="41" t="s">
        <v>503</v>
      </c>
      <c r="C4" s="39">
        <v>0</v>
      </c>
      <c r="D4" s="39" t="s">
        <v>488</v>
      </c>
    </row>
    <row r="5" spans="1:5">
      <c r="A5" s="42" t="s">
        <v>504</v>
      </c>
      <c r="B5" s="43" t="s">
        <v>505</v>
      </c>
      <c r="C5" s="39">
        <v>0</v>
      </c>
      <c r="D5" s="39" t="s">
        <v>488</v>
      </c>
    </row>
    <row r="6" spans="1:5">
      <c r="A6" s="42" t="s">
        <v>507</v>
      </c>
      <c r="B6" s="43" t="s">
        <v>506</v>
      </c>
      <c r="C6" s="39">
        <v>1</v>
      </c>
      <c r="D6" s="39" t="s">
        <v>488</v>
      </c>
    </row>
    <row r="7" spans="1:5">
      <c r="A7" s="42" t="s">
        <v>509</v>
      </c>
      <c r="B7" s="41" t="s">
        <v>508</v>
      </c>
      <c r="C7" s="39">
        <v>0</v>
      </c>
      <c r="D7" s="39" t="s">
        <v>488</v>
      </c>
    </row>
    <row r="8" spans="1:5">
      <c r="A8" s="42" t="s">
        <v>510</v>
      </c>
      <c r="B8" s="42" t="s">
        <v>490</v>
      </c>
      <c r="C8" s="39">
        <v>1</v>
      </c>
      <c r="D8" s="39" t="s">
        <v>488</v>
      </c>
    </row>
    <row r="9" spans="1:5">
      <c r="A9" s="42" t="s">
        <v>511</v>
      </c>
      <c r="B9" s="42" t="s">
        <v>490</v>
      </c>
      <c r="C9" s="39">
        <v>1</v>
      </c>
      <c r="D9" s="39" t="s">
        <v>488</v>
      </c>
    </row>
    <row r="10" spans="1:5">
      <c r="A10" s="44" t="s">
        <v>512</v>
      </c>
      <c r="B10" s="42" t="s">
        <v>516</v>
      </c>
      <c r="C10" s="39">
        <v>1</v>
      </c>
      <c r="D10" s="39" t="s">
        <v>488</v>
      </c>
    </row>
    <row r="11" spans="1:5">
      <c r="A11" s="44" t="s">
        <v>513</v>
      </c>
      <c r="B11" s="42" t="s">
        <v>516</v>
      </c>
      <c r="C11" s="39">
        <v>1</v>
      </c>
      <c r="D11" s="39" t="s">
        <v>488</v>
      </c>
    </row>
    <row r="12" spans="1:5">
      <c r="A12" s="45" t="s">
        <v>491</v>
      </c>
      <c r="B12" s="42" t="s">
        <v>490</v>
      </c>
      <c r="C12" s="39">
        <v>1</v>
      </c>
      <c r="D12" s="39" t="s">
        <v>488</v>
      </c>
    </row>
    <row r="13" spans="1:5">
      <c r="A13" s="45" t="s">
        <v>492</v>
      </c>
      <c r="B13" s="45" t="s">
        <v>493</v>
      </c>
      <c r="C13" s="39">
        <v>1</v>
      </c>
      <c r="D13" s="39" t="s">
        <v>488</v>
      </c>
    </row>
    <row r="14" spans="1:5">
      <c r="A14" s="45" t="s">
        <v>514</v>
      </c>
      <c r="B14" s="45" t="s">
        <v>514</v>
      </c>
      <c r="C14" s="39">
        <v>1</v>
      </c>
      <c r="D14" s="39" t="s">
        <v>488</v>
      </c>
    </row>
    <row r="15" spans="1:5">
      <c r="A15" s="46" t="s">
        <v>515</v>
      </c>
      <c r="B15" s="46" t="s">
        <v>494</v>
      </c>
      <c r="C15" s="39">
        <v>1</v>
      </c>
      <c r="D15" s="39" t="s">
        <v>488</v>
      </c>
    </row>
    <row r="16" spans="1:5">
      <c r="A16" s="46" t="s">
        <v>520</v>
      </c>
      <c r="B16" s="46" t="s">
        <v>517</v>
      </c>
      <c r="C16" s="39">
        <v>1</v>
      </c>
      <c r="D16" s="39" t="s">
        <v>488</v>
      </c>
    </row>
    <row r="17" spans="1:4">
      <c r="A17" s="46" t="s">
        <v>521</v>
      </c>
      <c r="B17" s="46" t="s">
        <v>518</v>
      </c>
      <c r="C17" s="39">
        <v>1</v>
      </c>
      <c r="D17" s="39" t="s">
        <v>488</v>
      </c>
    </row>
    <row r="18" spans="1:4">
      <c r="A18" s="46" t="s">
        <v>522</v>
      </c>
      <c r="B18" s="46" t="s">
        <v>519</v>
      </c>
      <c r="C18" s="39">
        <v>1</v>
      </c>
      <c r="D18" s="39" t="s">
        <v>488</v>
      </c>
    </row>
    <row r="19" spans="1:4">
      <c r="A19" s="46" t="s">
        <v>523</v>
      </c>
      <c r="B19" s="43" t="s">
        <v>495</v>
      </c>
      <c r="C19" s="39">
        <v>1</v>
      </c>
      <c r="D19" s="39" t="s">
        <v>488</v>
      </c>
    </row>
    <row r="20" spans="1:4">
      <c r="A20" s="44" t="s">
        <v>496</v>
      </c>
      <c r="B20" s="43" t="s">
        <v>161</v>
      </c>
      <c r="C20" s="39">
        <v>1</v>
      </c>
      <c r="D20" s="39" t="s">
        <v>488</v>
      </c>
    </row>
    <row r="21" spans="1:4">
      <c r="A21" s="46" t="s">
        <v>524</v>
      </c>
      <c r="B21" s="46" t="s">
        <v>161</v>
      </c>
      <c r="C21" s="39">
        <v>1</v>
      </c>
      <c r="D21" s="39" t="s">
        <v>488</v>
      </c>
    </row>
    <row r="22" spans="1:4">
      <c r="A22" s="46" t="s">
        <v>526</v>
      </c>
      <c r="B22" s="46" t="s">
        <v>530</v>
      </c>
      <c r="C22" s="39">
        <v>1</v>
      </c>
      <c r="D22" s="39" t="s">
        <v>488</v>
      </c>
    </row>
    <row r="23" spans="1:4">
      <c r="A23" s="47" t="s">
        <v>527</v>
      </c>
      <c r="B23" s="47" t="s">
        <v>525</v>
      </c>
      <c r="C23" s="39">
        <v>1</v>
      </c>
      <c r="D23" s="39" t="s">
        <v>488</v>
      </c>
    </row>
    <row r="24" spans="1:4">
      <c r="A24" s="46" t="s">
        <v>528</v>
      </c>
      <c r="B24" s="42" t="s">
        <v>529</v>
      </c>
      <c r="C24" s="39">
        <v>1</v>
      </c>
      <c r="D24" s="39" t="s">
        <v>488</v>
      </c>
    </row>
    <row r="25" spans="1:4">
      <c r="A25" s="46"/>
      <c r="B25" s="47"/>
      <c r="C25" s="39"/>
      <c r="D25" s="39"/>
    </row>
    <row r="26" spans="1:4">
      <c r="A26" s="47"/>
      <c r="B26" s="47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6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7"/>
      <c r="C31" s="39"/>
      <c r="D31" s="39"/>
    </row>
    <row r="32" spans="1:4">
      <c r="A32" s="42"/>
      <c r="B32" s="47"/>
      <c r="C32" s="39"/>
      <c r="D32" s="39"/>
    </row>
    <row r="33" spans="1:4">
      <c r="A33" s="45"/>
      <c r="B33" s="47"/>
      <c r="C33" s="39"/>
      <c r="D33" s="39"/>
    </row>
    <row r="34" spans="1:4">
      <c r="A34" s="45"/>
      <c r="B34" s="47"/>
      <c r="C34" s="39"/>
      <c r="D34" s="39"/>
    </row>
    <row r="35" spans="1:4">
      <c r="A35" s="45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 s="42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5" spans="1:6">
      <c r="A5" t="s">
        <v>374</v>
      </c>
    </row>
    <row r="6" spans="1:6">
      <c r="A6" t="s">
        <v>375</v>
      </c>
      <c r="B6" t="s">
        <v>117</v>
      </c>
      <c r="C6" t="s">
        <v>117</v>
      </c>
      <c r="D6" t="s">
        <v>116</v>
      </c>
      <c r="E6">
        <v>40241</v>
      </c>
      <c r="F6">
        <v>33736</v>
      </c>
    </row>
    <row r="7" spans="1:6">
      <c r="A7" t="s">
        <v>376</v>
      </c>
      <c r="B7" t="s">
        <v>118</v>
      </c>
      <c r="C7" t="s">
        <v>118</v>
      </c>
      <c r="D7" t="s">
        <v>116</v>
      </c>
      <c r="E7">
        <v>18124</v>
      </c>
      <c r="F7">
        <v>16199</v>
      </c>
    </row>
    <row r="8" spans="1:6">
      <c r="A8" t="s">
        <v>377</v>
      </c>
      <c r="B8" t="s">
        <v>352</v>
      </c>
      <c r="C8" t="s">
        <v>137</v>
      </c>
      <c r="D8" t="s">
        <v>116</v>
      </c>
      <c r="E8">
        <v>5279</v>
      </c>
      <c r="F8">
        <v>6349</v>
      </c>
    </row>
    <row r="9" spans="1:6">
      <c r="A9" t="s">
        <v>378</v>
      </c>
      <c r="B9" t="s">
        <v>126</v>
      </c>
      <c r="C9" t="s">
        <v>126</v>
      </c>
      <c r="D9" t="s">
        <v>116</v>
      </c>
      <c r="E9">
        <v>5547</v>
      </c>
      <c r="F9">
        <v>9211</v>
      </c>
    </row>
    <row r="10" spans="1:6">
      <c r="A10" t="s">
        <v>379</v>
      </c>
      <c r="B10" t="s">
        <v>134</v>
      </c>
      <c r="C10" t="s">
        <v>134</v>
      </c>
      <c r="D10" t="s">
        <v>116</v>
      </c>
      <c r="E10">
        <v>2080</v>
      </c>
      <c r="F10">
        <v>2777</v>
      </c>
    </row>
    <row r="11" spans="1:6">
      <c r="A11" t="s">
        <v>380</v>
      </c>
      <c r="B11" t="s">
        <v>12</v>
      </c>
      <c r="C11" t="s">
        <v>12</v>
      </c>
      <c r="D11" t="s">
        <v>116</v>
      </c>
      <c r="E11">
        <v>71271</v>
      </c>
      <c r="F11">
        <v>68272</v>
      </c>
    </row>
    <row r="12" spans="1:6">
      <c r="A12" t="s">
        <v>381</v>
      </c>
      <c r="B12" t="s">
        <v>382</v>
      </c>
      <c r="C12" t="s">
        <v>84</v>
      </c>
      <c r="D12" t="s">
        <v>80</v>
      </c>
      <c r="E12">
        <v>8172</v>
      </c>
      <c r="F12">
        <v>7689</v>
      </c>
    </row>
    <row r="13" spans="1:6">
      <c r="A13" t="s">
        <v>383</v>
      </c>
      <c r="B13" t="s">
        <v>103</v>
      </c>
      <c r="C13" t="s">
        <v>103</v>
      </c>
      <c r="D13" t="s">
        <v>80</v>
      </c>
      <c r="E13">
        <v>7923</v>
      </c>
      <c r="F13">
        <v>12898</v>
      </c>
    </row>
    <row r="14" spans="1:6">
      <c r="A14" t="s">
        <v>384</v>
      </c>
      <c r="B14" t="s">
        <v>384</v>
      </c>
      <c r="C14" t="s">
        <v>91</v>
      </c>
      <c r="D14" t="s">
        <v>80</v>
      </c>
      <c r="E14">
        <v>7978</v>
      </c>
      <c r="F14">
        <v>7978</v>
      </c>
    </row>
    <row r="15" spans="1:6">
      <c r="A15" t="s">
        <v>385</v>
      </c>
      <c r="B15" t="s">
        <v>386</v>
      </c>
      <c r="C15" t="s">
        <v>92</v>
      </c>
      <c r="D15" t="s">
        <v>80</v>
      </c>
      <c r="E15">
        <v>2989</v>
      </c>
      <c r="F15">
        <v>3302</v>
      </c>
    </row>
    <row r="16" spans="1:6">
      <c r="A16" t="s">
        <v>387</v>
      </c>
      <c r="B16" t="s">
        <v>139</v>
      </c>
      <c r="C16" t="s">
        <v>139</v>
      </c>
      <c r="D16" t="s">
        <v>80</v>
      </c>
      <c r="E16">
        <v>1207</v>
      </c>
      <c r="F16">
        <v>2456</v>
      </c>
    </row>
    <row r="17" spans="1:6">
      <c r="A17" t="s">
        <v>388</v>
      </c>
      <c r="D17" t="s">
        <v>80</v>
      </c>
      <c r="E17">
        <v>99540</v>
      </c>
      <c r="F17">
        <v>102595</v>
      </c>
    </row>
    <row r="18" spans="1:6">
      <c r="A18" t="s">
        <v>389</v>
      </c>
      <c r="D18" t="s">
        <v>80</v>
      </c>
    </row>
    <row r="19" spans="1:6">
      <c r="A19" t="s">
        <v>390</v>
      </c>
      <c r="B19" t="s">
        <v>390</v>
      </c>
      <c r="C19" t="s">
        <v>163</v>
      </c>
      <c r="D19" t="s">
        <v>141</v>
      </c>
      <c r="E19">
        <v>1841</v>
      </c>
      <c r="F19">
        <v>1627</v>
      </c>
    </row>
    <row r="20" spans="1:6">
      <c r="A20" t="s">
        <v>391</v>
      </c>
      <c r="B20" t="s">
        <v>392</v>
      </c>
      <c r="C20" t="s">
        <v>161</v>
      </c>
      <c r="D20" t="s">
        <v>141</v>
      </c>
      <c r="E20">
        <v>5442</v>
      </c>
      <c r="F20">
        <v>7051</v>
      </c>
    </row>
    <row r="21" spans="1:6">
      <c r="A21" t="s">
        <v>393</v>
      </c>
      <c r="B21" t="s">
        <v>394</v>
      </c>
      <c r="C21" t="s">
        <v>162</v>
      </c>
      <c r="D21" t="s">
        <v>141</v>
      </c>
      <c r="E21">
        <v>121</v>
      </c>
      <c r="F21">
        <v>1796</v>
      </c>
    </row>
    <row r="22" spans="1:6">
      <c r="A22" t="s">
        <v>395</v>
      </c>
      <c r="B22" t="s">
        <v>13</v>
      </c>
      <c r="C22" t="s">
        <v>13</v>
      </c>
      <c r="D22" t="s">
        <v>141</v>
      </c>
      <c r="E22">
        <v>7404</v>
      </c>
      <c r="F22">
        <v>10474</v>
      </c>
    </row>
    <row r="23" spans="1:6">
      <c r="A23" t="s">
        <v>396</v>
      </c>
      <c r="B23" t="s">
        <v>159</v>
      </c>
      <c r="C23" t="s">
        <v>159</v>
      </c>
      <c r="D23" t="s">
        <v>141</v>
      </c>
      <c r="E23">
        <v>619</v>
      </c>
      <c r="F23">
        <v>244</v>
      </c>
    </row>
    <row r="24" spans="1:6">
      <c r="A24" t="s">
        <v>397</v>
      </c>
      <c r="B24" t="s">
        <v>101</v>
      </c>
      <c r="C24" t="s">
        <v>101</v>
      </c>
      <c r="D24" t="s">
        <v>80</v>
      </c>
      <c r="F24">
        <v>15</v>
      </c>
    </row>
    <row r="25" spans="1:6">
      <c r="A25" t="s">
        <v>398</v>
      </c>
      <c r="B25" t="s">
        <v>392</v>
      </c>
      <c r="C25" t="s">
        <v>161</v>
      </c>
      <c r="D25" t="s">
        <v>141</v>
      </c>
      <c r="E25">
        <v>4702</v>
      </c>
      <c r="F25">
        <v>5418</v>
      </c>
    </row>
    <row r="26" spans="1:6">
      <c r="A26" t="s">
        <v>399</v>
      </c>
      <c r="B26" t="s">
        <v>164</v>
      </c>
      <c r="C26" t="s">
        <v>164</v>
      </c>
      <c r="D26" t="s">
        <v>141</v>
      </c>
      <c r="E26">
        <v>12725</v>
      </c>
      <c r="F26">
        <v>16151</v>
      </c>
    </row>
    <row r="27" spans="1:6">
      <c r="A27" t="s">
        <v>400</v>
      </c>
      <c r="B27" t="s">
        <v>180</v>
      </c>
      <c r="C27" t="s">
        <v>180</v>
      </c>
      <c r="D27" t="s">
        <v>165</v>
      </c>
    </row>
    <row r="28" spans="1:6">
      <c r="A28" t="s">
        <v>401</v>
      </c>
      <c r="B28" t="s">
        <v>181</v>
      </c>
      <c r="C28" t="s">
        <v>181</v>
      </c>
      <c r="D28" t="s">
        <v>141</v>
      </c>
    </row>
    <row r="29" spans="1:6">
      <c r="A29" t="s">
        <v>402</v>
      </c>
      <c r="B29" t="s">
        <v>182</v>
      </c>
      <c r="C29" t="s">
        <v>182</v>
      </c>
      <c r="D29" t="s">
        <v>181</v>
      </c>
    </row>
    <row r="30" spans="1:6">
      <c r="A30" t="s">
        <v>403</v>
      </c>
      <c r="D30" t="s">
        <v>181</v>
      </c>
    </row>
    <row r="31" spans="1:6">
      <c r="A31" t="s">
        <v>404</v>
      </c>
      <c r="B31" t="s">
        <v>182</v>
      </c>
      <c r="C31" t="s">
        <v>182</v>
      </c>
      <c r="D31" t="s">
        <v>181</v>
      </c>
      <c r="E31">
        <v>21</v>
      </c>
      <c r="F31">
        <v>21</v>
      </c>
    </row>
    <row r="32" spans="1:6">
      <c r="A32" t="s">
        <v>405</v>
      </c>
      <c r="B32" t="s">
        <v>182</v>
      </c>
      <c r="C32" t="s">
        <v>182</v>
      </c>
      <c r="D32" t="s">
        <v>181</v>
      </c>
      <c r="E32">
        <v>27391</v>
      </c>
      <c r="F32">
        <v>21830</v>
      </c>
    </row>
    <row r="33" spans="1:6">
      <c r="A33" t="s">
        <v>406</v>
      </c>
      <c r="B33" t="s">
        <v>189</v>
      </c>
      <c r="C33" t="s">
        <v>189</v>
      </c>
      <c r="D33" t="s">
        <v>181</v>
      </c>
      <c r="E33">
        <v>-142</v>
      </c>
      <c r="F33">
        <v>-62</v>
      </c>
    </row>
    <row r="34" spans="1:6">
      <c r="A34" t="s">
        <v>407</v>
      </c>
      <c r="B34" t="s">
        <v>187</v>
      </c>
      <c r="C34" t="s">
        <v>187</v>
      </c>
      <c r="D34" t="s">
        <v>181</v>
      </c>
      <c r="E34">
        <v>59545</v>
      </c>
      <c r="F34">
        <v>64655</v>
      </c>
    </row>
    <row r="35" spans="1:6">
      <c r="A35" t="s">
        <v>408</v>
      </c>
      <c r="B35" t="s">
        <v>195</v>
      </c>
      <c r="C35" t="s">
        <v>195</v>
      </c>
      <c r="D35" t="s">
        <v>181</v>
      </c>
      <c r="E35">
        <v>86815</v>
      </c>
      <c r="F35">
        <v>86444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/>
  </sheetViews>
  <sheetFormatPr defaultRowHeight="12.75"/>
  <cols>
    <col min="1" max="4" width="25.7109375" customWidth="1"/>
  </cols>
  <sheetData>
    <row r="2" spans="1:7">
      <c r="G2">
        <v>31</v>
      </c>
    </row>
    <row r="3" spans="1:7">
      <c r="F3">
        <v>2018</v>
      </c>
      <c r="G3">
        <v>2017</v>
      </c>
    </row>
    <row r="5" spans="1:7">
      <c r="A5" t="s">
        <v>409</v>
      </c>
      <c r="B5" t="s">
        <v>410</v>
      </c>
      <c r="C5" t="s">
        <v>26</v>
      </c>
      <c r="D5" t="s">
        <v>411</v>
      </c>
      <c r="E5" t="s">
        <v>409</v>
      </c>
      <c r="F5">
        <v>42643</v>
      </c>
      <c r="G5">
        <v>48180</v>
      </c>
    </row>
    <row r="6" spans="1:7">
      <c r="A6" t="s">
        <v>412</v>
      </c>
      <c r="B6" t="s">
        <v>27</v>
      </c>
      <c r="C6" t="s">
        <v>27</v>
      </c>
      <c r="D6" t="s">
        <v>411</v>
      </c>
      <c r="E6" t="s">
        <v>412</v>
      </c>
      <c r="F6">
        <v>20217</v>
      </c>
      <c r="G6">
        <v>21764</v>
      </c>
    </row>
    <row r="7" spans="1:7">
      <c r="A7" t="s">
        <v>413</v>
      </c>
      <c r="B7" t="s">
        <v>414</v>
      </c>
      <c r="C7" t="s">
        <v>32</v>
      </c>
      <c r="D7" t="s">
        <v>411</v>
      </c>
      <c r="E7" t="s">
        <v>413</v>
      </c>
      <c r="F7">
        <v>22426</v>
      </c>
      <c r="G7">
        <v>26416</v>
      </c>
    </row>
    <row r="8" spans="1:7">
      <c r="A8" t="s">
        <v>415</v>
      </c>
      <c r="B8" t="s">
        <v>58</v>
      </c>
      <c r="C8" t="s">
        <v>58</v>
      </c>
      <c r="D8" t="s">
        <v>411</v>
      </c>
      <c r="E8" t="s">
        <v>415</v>
      </c>
    </row>
    <row r="9" spans="1:7">
      <c r="A9" t="s">
        <v>416</v>
      </c>
      <c r="B9" t="s">
        <v>37</v>
      </c>
      <c r="C9" t="s">
        <v>37</v>
      </c>
      <c r="D9" t="s">
        <v>411</v>
      </c>
      <c r="E9" t="s">
        <v>416</v>
      </c>
      <c r="F9">
        <v>16998</v>
      </c>
      <c r="G9">
        <v>15803</v>
      </c>
    </row>
    <row r="10" spans="1:7">
      <c r="A10" t="s">
        <v>417</v>
      </c>
      <c r="B10" t="s">
        <v>36</v>
      </c>
      <c r="C10" t="s">
        <v>36</v>
      </c>
      <c r="D10" t="s">
        <v>411</v>
      </c>
      <c r="E10" t="s">
        <v>417</v>
      </c>
      <c r="F10">
        <v>9899</v>
      </c>
      <c r="G10">
        <v>11140</v>
      </c>
    </row>
    <row r="11" spans="1:7">
      <c r="A11" t="s">
        <v>418</v>
      </c>
      <c r="B11" t="s">
        <v>45</v>
      </c>
      <c r="C11" t="s">
        <v>45</v>
      </c>
      <c r="D11" t="s">
        <v>411</v>
      </c>
      <c r="E11" t="s">
        <v>418</v>
      </c>
      <c r="F11">
        <v>26897</v>
      </c>
      <c r="G11">
        <v>26943</v>
      </c>
    </row>
    <row r="12" spans="1:7">
      <c r="A12" t="s">
        <v>419</v>
      </c>
      <c r="B12" t="s">
        <v>420</v>
      </c>
      <c r="C12" t="s">
        <v>46</v>
      </c>
      <c r="D12" t="s">
        <v>411</v>
      </c>
      <c r="E12" t="s">
        <v>419</v>
      </c>
      <c r="F12">
        <v>-4471</v>
      </c>
      <c r="G12">
        <v>-527</v>
      </c>
    </row>
    <row r="13" spans="1:7">
      <c r="A13" t="s">
        <v>421</v>
      </c>
      <c r="B13" t="s">
        <v>54</v>
      </c>
      <c r="C13" t="s">
        <v>54</v>
      </c>
      <c r="D13" t="s">
        <v>411</v>
      </c>
      <c r="E13" t="s">
        <v>421</v>
      </c>
      <c r="F13">
        <v>421</v>
      </c>
      <c r="G13">
        <v>312</v>
      </c>
    </row>
    <row r="14" spans="1:7">
      <c r="A14" t="s">
        <v>422</v>
      </c>
      <c r="B14" t="s">
        <v>423</v>
      </c>
      <c r="C14" t="s">
        <v>33</v>
      </c>
      <c r="D14" t="s">
        <v>411</v>
      </c>
      <c r="E14" t="s">
        <v>422</v>
      </c>
      <c r="F14">
        <v>-12</v>
      </c>
      <c r="G14">
        <v>166</v>
      </c>
    </row>
    <row r="15" spans="1:7">
      <c r="A15" t="s">
        <v>424</v>
      </c>
      <c r="B15" t="s">
        <v>425</v>
      </c>
      <c r="C15" t="s">
        <v>61</v>
      </c>
      <c r="D15" t="s">
        <v>411</v>
      </c>
      <c r="E15" t="s">
        <v>424</v>
      </c>
      <c r="F15">
        <v>-4062</v>
      </c>
      <c r="G15">
        <v>-49</v>
      </c>
    </row>
    <row r="16" spans="1:7">
      <c r="A16" t="s">
        <v>426</v>
      </c>
      <c r="B16" t="s">
        <v>62</v>
      </c>
      <c r="C16" t="s">
        <v>62</v>
      </c>
      <c r="D16" t="s">
        <v>411</v>
      </c>
      <c r="E16" t="s">
        <v>426</v>
      </c>
      <c r="F16">
        <v>453</v>
      </c>
      <c r="G16">
        <v>66</v>
      </c>
    </row>
    <row r="17" spans="1:7">
      <c r="A17" t="s">
        <v>427</v>
      </c>
      <c r="B17" t="s">
        <v>66</v>
      </c>
      <c r="C17" t="s">
        <v>66</v>
      </c>
      <c r="D17" t="s">
        <v>411</v>
      </c>
      <c r="E17" t="s">
        <v>427</v>
      </c>
      <c r="F17">
        <v>-4515</v>
      </c>
      <c r="G17">
        <v>-115</v>
      </c>
    </row>
    <row r="18" spans="1:7">
      <c r="A18" t="s">
        <v>428</v>
      </c>
      <c r="D18" t="s">
        <v>411</v>
      </c>
      <c r="E18" t="s">
        <v>428</v>
      </c>
    </row>
    <row r="19" spans="1:7">
      <c r="A19" t="s">
        <v>429</v>
      </c>
      <c r="D19" t="s">
        <v>411</v>
      </c>
      <c r="E19" t="s">
        <v>429</v>
      </c>
      <c r="F19">
        <v>-21</v>
      </c>
      <c r="G19">
        <v>-1</v>
      </c>
    </row>
    <row r="20" spans="1:7">
      <c r="A20" t="s">
        <v>430</v>
      </c>
      <c r="D20" t="s">
        <v>411</v>
      </c>
      <c r="E20" t="s">
        <v>430</v>
      </c>
      <c r="F20">
        <v>-21</v>
      </c>
      <c r="G20">
        <v>-1</v>
      </c>
    </row>
    <row r="21" spans="1:7">
      <c r="A21" t="s">
        <v>431</v>
      </c>
      <c r="D21" t="s">
        <v>411</v>
      </c>
      <c r="E21" t="s">
        <v>431</v>
      </c>
    </row>
    <row r="22" spans="1:7">
      <c r="A22" t="s">
        <v>429</v>
      </c>
      <c r="D22" t="s">
        <v>411</v>
      </c>
      <c r="E22" t="s">
        <v>429</v>
      </c>
      <c r="F22">
        <v>21085</v>
      </c>
      <c r="G22">
        <v>20652</v>
      </c>
    </row>
    <row r="23" spans="1:7">
      <c r="A23" t="s">
        <v>432</v>
      </c>
      <c r="D23" t="s">
        <v>411</v>
      </c>
      <c r="E23" t="s">
        <v>432</v>
      </c>
    </row>
    <row r="24" spans="1:7">
      <c r="A24" t="s">
        <v>433</v>
      </c>
      <c r="D24" t="s">
        <v>411</v>
      </c>
      <c r="E24" t="s">
        <v>433</v>
      </c>
    </row>
    <row r="25" spans="1:7">
      <c r="D25" t="s">
        <v>411</v>
      </c>
    </row>
    <row r="26" spans="1:7">
      <c r="A26" t="s">
        <v>4</v>
      </c>
      <c r="D26" t="s">
        <v>411</v>
      </c>
      <c r="E26" t="s">
        <v>4</v>
      </c>
      <c r="F26">
        <v>2017</v>
      </c>
      <c r="G26">
        <v>2016</v>
      </c>
    </row>
    <row r="27" spans="1:7">
      <c r="D27" t="s">
        <v>411</v>
      </c>
    </row>
    <row r="28" spans="1:7">
      <c r="A28" t="s">
        <v>427</v>
      </c>
      <c r="B28" t="s">
        <v>66</v>
      </c>
      <c r="C28" t="s">
        <v>66</v>
      </c>
      <c r="D28" t="s">
        <v>411</v>
      </c>
      <c r="E28" t="s">
        <v>427</v>
      </c>
      <c r="F28">
        <v>-115</v>
      </c>
      <c r="G28">
        <v>-2170</v>
      </c>
    </row>
    <row r="29" spans="1:7">
      <c r="A29" t="s">
        <v>434</v>
      </c>
      <c r="B29" t="s">
        <v>47</v>
      </c>
      <c r="C29" t="s">
        <v>47</v>
      </c>
      <c r="D29" t="s">
        <v>411</v>
      </c>
      <c r="E29" t="s">
        <v>434</v>
      </c>
      <c r="F29">
        <v>-89</v>
      </c>
      <c r="G29">
        <v>1</v>
      </c>
    </row>
    <row r="30" spans="1:7">
      <c r="A30" t="s">
        <v>435</v>
      </c>
      <c r="B30" t="s">
        <v>436</v>
      </c>
      <c r="C30" t="s">
        <v>437</v>
      </c>
      <c r="D30" t="s">
        <v>411</v>
      </c>
      <c r="E30" t="s">
        <v>435</v>
      </c>
      <c r="F30">
        <v>-204</v>
      </c>
      <c r="G30">
        <v>-2169</v>
      </c>
    </row>
    <row r="31" spans="1:7">
      <c r="A31" t="s">
        <v>438</v>
      </c>
      <c r="D31" t="s">
        <v>411</v>
      </c>
      <c r="E31" t="s">
        <v>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workbookViewId="0"/>
  </sheetViews>
  <sheetFormatPr defaultRowHeight="12.75"/>
  <cols>
    <col min="1" max="4" width="25.7109375" customWidth="1"/>
  </cols>
  <sheetData>
    <row r="7" spans="1:7">
      <c r="A7" t="s">
        <v>439</v>
      </c>
      <c r="E7">
        <v>23128372</v>
      </c>
      <c r="G7">
        <v>2329407</v>
      </c>
    </row>
    <row r="8" spans="1:7">
      <c r="A8" t="s">
        <v>440</v>
      </c>
      <c r="E8">
        <v>199961</v>
      </c>
      <c r="G8">
        <v>818</v>
      </c>
    </row>
    <row r="9" spans="1:7">
      <c r="A9" t="s">
        <v>441</v>
      </c>
      <c r="E9">
        <v>-1611969</v>
      </c>
      <c r="F9">
        <v>-1</v>
      </c>
      <c r="G9">
        <v>-7025</v>
      </c>
    </row>
    <row r="10" spans="1:7">
      <c r="A10" t="s">
        <v>442</v>
      </c>
      <c r="B10" t="s">
        <v>248</v>
      </c>
      <c r="C10" t="s">
        <v>248</v>
      </c>
      <c r="D10" t="s">
        <v>443</v>
      </c>
      <c r="G10">
        <v>1850</v>
      </c>
    </row>
    <row r="11" spans="1:7">
      <c r="A11" t="s">
        <v>427</v>
      </c>
      <c r="B11" t="s">
        <v>232</v>
      </c>
      <c r="C11" t="s">
        <v>232</v>
      </c>
      <c r="D11" t="s">
        <v>443</v>
      </c>
    </row>
    <row r="12" spans="1:7">
      <c r="A12" t="s">
        <v>444</v>
      </c>
    </row>
    <row r="13" spans="1:7">
      <c r="A13" t="s">
        <v>445</v>
      </c>
      <c r="E13">
        <v>21716364</v>
      </c>
      <c r="F13">
        <v>22</v>
      </c>
      <c r="G13">
        <v>25050</v>
      </c>
    </row>
    <row r="14" spans="1:7">
      <c r="A14" t="s">
        <v>440</v>
      </c>
      <c r="E14">
        <v>539834</v>
      </c>
      <c r="F14">
        <v>1</v>
      </c>
      <c r="G14">
        <v>2013</v>
      </c>
    </row>
    <row r="15" spans="1:7">
      <c r="A15" t="s">
        <v>441</v>
      </c>
      <c r="B15" t="s">
        <v>298</v>
      </c>
      <c r="C15" t="s">
        <v>298</v>
      </c>
      <c r="E15">
        <v>-1643441</v>
      </c>
      <c r="F15">
        <v>-2</v>
      </c>
      <c r="G15">
        <v>-7110</v>
      </c>
    </row>
    <row r="16" spans="1:7">
      <c r="A16" t="s">
        <v>442</v>
      </c>
      <c r="B16" t="s">
        <v>248</v>
      </c>
      <c r="C16" t="s">
        <v>248</v>
      </c>
      <c r="D16" t="s">
        <v>443</v>
      </c>
      <c r="G16">
        <v>1877</v>
      </c>
    </row>
    <row r="17" spans="1:7">
      <c r="A17" t="s">
        <v>427</v>
      </c>
      <c r="B17" t="s">
        <v>232</v>
      </c>
      <c r="C17" t="s">
        <v>232</v>
      </c>
      <c r="D17" t="s">
        <v>443</v>
      </c>
    </row>
    <row r="18" spans="1:7">
      <c r="A18" t="s">
        <v>446</v>
      </c>
      <c r="B18" t="s">
        <v>244</v>
      </c>
      <c r="C18" t="s">
        <v>244</v>
      </c>
    </row>
    <row r="19" spans="1:7">
      <c r="A19" t="s">
        <v>447</v>
      </c>
      <c r="E19">
        <v>20612757</v>
      </c>
      <c r="F19">
        <v>21</v>
      </c>
      <c r="G19">
        <v>21830</v>
      </c>
    </row>
    <row r="20" spans="1:7">
      <c r="A20" t="s">
        <v>440</v>
      </c>
      <c r="B20" t="s">
        <v>298</v>
      </c>
      <c r="C20" t="s">
        <v>298</v>
      </c>
      <c r="D20" t="s">
        <v>448</v>
      </c>
      <c r="E20">
        <v>794490</v>
      </c>
      <c r="G20">
        <v>3491</v>
      </c>
    </row>
    <row r="21" spans="1:7">
      <c r="A21" t="s">
        <v>442</v>
      </c>
      <c r="B21" t="s">
        <v>248</v>
      </c>
      <c r="C21" t="s">
        <v>248</v>
      </c>
      <c r="D21" t="s">
        <v>443</v>
      </c>
      <c r="G21">
        <v>2070</v>
      </c>
    </row>
    <row r="22" spans="1:7">
      <c r="A22" t="s">
        <v>449</v>
      </c>
    </row>
    <row r="23" spans="1:7">
      <c r="A23" t="s">
        <v>427</v>
      </c>
      <c r="B23" t="s">
        <v>232</v>
      </c>
      <c r="C23" t="s">
        <v>232</v>
      </c>
      <c r="D23" t="s">
        <v>443</v>
      </c>
    </row>
    <row r="24" spans="1:7">
      <c r="A24" t="s">
        <v>446</v>
      </c>
      <c r="B24" t="s">
        <v>244</v>
      </c>
      <c r="C24" t="s">
        <v>244</v>
      </c>
      <c r="D24" t="s">
        <v>443</v>
      </c>
    </row>
    <row r="26" spans="1:7">
      <c r="E26">
        <v>2018</v>
      </c>
      <c r="F26">
        <v>2017</v>
      </c>
      <c r="G26">
        <v>2016</v>
      </c>
    </row>
    <row r="28" spans="1:7">
      <c r="A28" t="s">
        <v>450</v>
      </c>
      <c r="B28" t="s">
        <v>231</v>
      </c>
      <c r="C28" t="s">
        <v>231</v>
      </c>
      <c r="D28" t="s">
        <v>443</v>
      </c>
    </row>
    <row r="29" spans="1:7">
      <c r="A29" t="s">
        <v>427</v>
      </c>
      <c r="B29" t="s">
        <v>232</v>
      </c>
      <c r="C29" t="s">
        <v>232</v>
      </c>
      <c r="D29" t="s">
        <v>443</v>
      </c>
      <c r="E29">
        <v>-4515</v>
      </c>
      <c r="F29">
        <v>-115</v>
      </c>
      <c r="G29">
        <v>-2170</v>
      </c>
    </row>
    <row r="30" spans="1:7">
      <c r="A30" t="s">
        <v>451</v>
      </c>
    </row>
    <row r="31" spans="1:7">
      <c r="A31" t="s">
        <v>452</v>
      </c>
    </row>
    <row r="32" spans="1:7">
      <c r="A32" t="s">
        <v>453</v>
      </c>
      <c r="E32">
        <v>-41</v>
      </c>
      <c r="F32">
        <v>4</v>
      </c>
      <c r="G32">
        <v>-3</v>
      </c>
    </row>
    <row r="33" spans="1:7">
      <c r="A33" t="s">
        <v>454</v>
      </c>
      <c r="B33" t="s">
        <v>246</v>
      </c>
      <c r="C33" t="s">
        <v>246</v>
      </c>
      <c r="D33" t="s">
        <v>443</v>
      </c>
      <c r="E33">
        <v>1561</v>
      </c>
      <c r="F33">
        <v>588</v>
      </c>
      <c r="G33">
        <v>1172</v>
      </c>
    </row>
    <row r="34" spans="1:7">
      <c r="A34" t="s">
        <v>455</v>
      </c>
      <c r="B34" t="s">
        <v>236</v>
      </c>
      <c r="C34" t="s">
        <v>236</v>
      </c>
      <c r="D34" t="s">
        <v>443</v>
      </c>
      <c r="E34">
        <v>1255</v>
      </c>
      <c r="F34">
        <v>1532</v>
      </c>
      <c r="G34">
        <v>1459</v>
      </c>
    </row>
    <row r="35" spans="1:7">
      <c r="A35" t="s">
        <v>456</v>
      </c>
      <c r="B35" t="s">
        <v>248</v>
      </c>
      <c r="C35" t="s">
        <v>248</v>
      </c>
      <c r="D35" t="s">
        <v>443</v>
      </c>
      <c r="E35">
        <v>2070</v>
      </c>
      <c r="F35">
        <v>1877</v>
      </c>
      <c r="G35">
        <v>1850</v>
      </c>
    </row>
    <row r="36" spans="1:7">
      <c r="A36" t="s">
        <v>457</v>
      </c>
      <c r="B36" t="s">
        <v>240</v>
      </c>
      <c r="C36" t="s">
        <v>240</v>
      </c>
      <c r="D36" t="s">
        <v>443</v>
      </c>
      <c r="E36">
        <v>73</v>
      </c>
      <c r="F36">
        <v>74</v>
      </c>
      <c r="G36">
        <v>209</v>
      </c>
    </row>
    <row r="37" spans="1:7">
      <c r="A37" t="s">
        <v>458</v>
      </c>
      <c r="D37" t="s">
        <v>443</v>
      </c>
    </row>
    <row r="38" spans="1:7">
      <c r="A38" t="s">
        <v>459</v>
      </c>
      <c r="B38" t="s">
        <v>265</v>
      </c>
      <c r="C38" t="s">
        <v>265</v>
      </c>
      <c r="D38" t="s">
        <v>443</v>
      </c>
      <c r="E38">
        <v>1111</v>
      </c>
      <c r="F38">
        <v>1125</v>
      </c>
      <c r="G38">
        <v>782</v>
      </c>
    </row>
    <row r="39" spans="1:7">
      <c r="A39" t="s">
        <v>460</v>
      </c>
      <c r="B39" t="s">
        <v>261</v>
      </c>
      <c r="C39" t="s">
        <v>261</v>
      </c>
      <c r="D39" t="s">
        <v>443</v>
      </c>
      <c r="E39">
        <v>2103</v>
      </c>
      <c r="F39">
        <v>-2625</v>
      </c>
      <c r="G39">
        <v>66</v>
      </c>
    </row>
    <row r="40" spans="1:7">
      <c r="A40" t="s">
        <v>461</v>
      </c>
      <c r="B40" t="s">
        <v>264</v>
      </c>
      <c r="C40" t="s">
        <v>264</v>
      </c>
      <c r="D40" t="s">
        <v>443</v>
      </c>
      <c r="E40">
        <v>117</v>
      </c>
      <c r="F40">
        <v>103</v>
      </c>
      <c r="G40">
        <v>102</v>
      </c>
    </row>
    <row r="41" spans="1:7">
      <c r="A41" t="s">
        <v>390</v>
      </c>
      <c r="B41" t="s">
        <v>275</v>
      </c>
      <c r="C41" t="s">
        <v>275</v>
      </c>
      <c r="D41" t="s">
        <v>443</v>
      </c>
      <c r="E41">
        <v>189</v>
      </c>
      <c r="F41">
        <v>-887</v>
      </c>
      <c r="G41">
        <v>-441</v>
      </c>
    </row>
    <row r="42" spans="1:7">
      <c r="A42" t="s">
        <v>391</v>
      </c>
      <c r="B42" t="s">
        <v>277</v>
      </c>
      <c r="C42" t="s">
        <v>277</v>
      </c>
      <c r="D42" t="s">
        <v>443</v>
      </c>
      <c r="E42">
        <v>-1183</v>
      </c>
      <c r="F42">
        <v>911</v>
      </c>
      <c r="G42">
        <v>-2081</v>
      </c>
    </row>
    <row r="43" spans="1:7">
      <c r="A43" t="s">
        <v>393</v>
      </c>
      <c r="B43" t="s">
        <v>269</v>
      </c>
      <c r="C43" t="s">
        <v>269</v>
      </c>
      <c r="D43" t="s">
        <v>443</v>
      </c>
      <c r="E43">
        <v>-1675</v>
      </c>
      <c r="F43">
        <v>-534</v>
      </c>
      <c r="G43">
        <v>-485</v>
      </c>
    </row>
    <row r="44" spans="1:7">
      <c r="A44" t="s">
        <v>462</v>
      </c>
      <c r="B44" t="s">
        <v>285</v>
      </c>
      <c r="C44" t="s">
        <v>285</v>
      </c>
      <c r="D44" t="s">
        <v>443</v>
      </c>
      <c r="E44">
        <v>1065</v>
      </c>
      <c r="F44">
        <v>2053</v>
      </c>
      <c r="G44">
        <v>460</v>
      </c>
    </row>
    <row r="45" spans="1:7">
      <c r="A45" t="s">
        <v>463</v>
      </c>
      <c r="B45" t="s">
        <v>231</v>
      </c>
      <c r="C45" t="s">
        <v>231</v>
      </c>
      <c r="D45" t="s">
        <v>464</v>
      </c>
    </row>
    <row r="46" spans="1:7">
      <c r="A46" t="s">
        <v>465</v>
      </c>
      <c r="B46" t="s">
        <v>290</v>
      </c>
      <c r="C46" t="s">
        <v>290</v>
      </c>
      <c r="D46" t="s">
        <v>464</v>
      </c>
      <c r="E46">
        <v>-13243</v>
      </c>
      <c r="F46">
        <v>-18563</v>
      </c>
      <c r="G46">
        <v>-14149</v>
      </c>
    </row>
    <row r="47" spans="1:7">
      <c r="A47" t="s">
        <v>466</v>
      </c>
      <c r="B47" t="s">
        <v>291</v>
      </c>
      <c r="C47" t="s">
        <v>291</v>
      </c>
      <c r="D47" t="s">
        <v>464</v>
      </c>
      <c r="E47">
        <v>16140</v>
      </c>
      <c r="F47">
        <v>23600</v>
      </c>
      <c r="G47">
        <v>23585</v>
      </c>
    </row>
    <row r="48" spans="1:7">
      <c r="A48" t="s">
        <v>467</v>
      </c>
      <c r="D48" t="s">
        <v>464</v>
      </c>
      <c r="G48">
        <v>-4359</v>
      </c>
    </row>
    <row r="49" spans="1:7">
      <c r="A49" t="s">
        <v>468</v>
      </c>
      <c r="B49" t="s">
        <v>276</v>
      </c>
      <c r="C49" t="s">
        <v>276</v>
      </c>
      <c r="D49" t="s">
        <v>443</v>
      </c>
      <c r="E49">
        <v>1234</v>
      </c>
      <c r="G49">
        <v>-2984</v>
      </c>
    </row>
    <row r="50" spans="1:7">
      <c r="A50" t="s">
        <v>469</v>
      </c>
      <c r="B50" t="s">
        <v>287</v>
      </c>
      <c r="C50" t="s">
        <v>287</v>
      </c>
      <c r="D50" t="s">
        <v>464</v>
      </c>
      <c r="E50">
        <v>-1320</v>
      </c>
      <c r="F50">
        <v>-219</v>
      </c>
      <c r="G50">
        <v>-1158</v>
      </c>
    </row>
    <row r="51" spans="1:7">
      <c r="A51" t="s">
        <v>470</v>
      </c>
      <c r="B51" t="s">
        <v>296</v>
      </c>
      <c r="C51" t="s">
        <v>296</v>
      </c>
      <c r="D51" t="s">
        <v>464</v>
      </c>
      <c r="E51">
        <v>2811</v>
      </c>
      <c r="F51">
        <v>4818</v>
      </c>
      <c r="G51">
        <v>935</v>
      </c>
    </row>
    <row r="52" spans="1:7">
      <c r="A52" t="s">
        <v>471</v>
      </c>
      <c r="B52" t="s">
        <v>297</v>
      </c>
      <c r="C52" t="s">
        <v>297</v>
      </c>
      <c r="D52" t="s">
        <v>448</v>
      </c>
    </row>
    <row r="53" spans="1:7">
      <c r="A53" t="s">
        <v>472</v>
      </c>
      <c r="B53" t="s">
        <v>298</v>
      </c>
      <c r="C53" t="s">
        <v>298</v>
      </c>
      <c r="D53" t="s">
        <v>448</v>
      </c>
      <c r="F53">
        <v>-7112</v>
      </c>
      <c r="G53">
        <v>-7026</v>
      </c>
    </row>
    <row r="54" spans="1:7">
      <c r="A54" t="s">
        <v>473</v>
      </c>
      <c r="D54" t="s">
        <v>448</v>
      </c>
      <c r="E54">
        <v>-862</v>
      </c>
    </row>
    <row r="55" spans="1:7">
      <c r="A55" t="s">
        <v>474</v>
      </c>
      <c r="B55" t="s">
        <v>298</v>
      </c>
      <c r="C55" t="s">
        <v>298</v>
      </c>
      <c r="D55" t="s">
        <v>448</v>
      </c>
      <c r="E55">
        <v>3491</v>
      </c>
      <c r="F55">
        <v>2014</v>
      </c>
      <c r="G55">
        <v>818</v>
      </c>
    </row>
    <row r="56" spans="1:7">
      <c r="A56" t="s">
        <v>475</v>
      </c>
      <c r="B56" t="s">
        <v>311</v>
      </c>
      <c r="C56" t="s">
        <v>311</v>
      </c>
      <c r="D56" t="s">
        <v>448</v>
      </c>
      <c r="E56">
        <v>2629</v>
      </c>
      <c r="F56">
        <v>-5098</v>
      </c>
      <c r="G56">
        <v>-6208</v>
      </c>
    </row>
    <row r="57" spans="1:7">
      <c r="A57" t="s">
        <v>476</v>
      </c>
      <c r="B57" t="s">
        <v>476</v>
      </c>
      <c r="C57" t="s">
        <v>312</v>
      </c>
      <c r="D57" t="s">
        <v>448</v>
      </c>
      <c r="E57">
        <v>6505</v>
      </c>
      <c r="F57">
        <v>1773</v>
      </c>
      <c r="G57">
        <v>-4813</v>
      </c>
    </row>
    <row r="58" spans="1:7">
      <c r="A58" t="s">
        <v>477</v>
      </c>
      <c r="B58" t="s">
        <v>478</v>
      </c>
      <c r="C58" t="s">
        <v>315</v>
      </c>
      <c r="D58" t="s">
        <v>448</v>
      </c>
      <c r="E58">
        <v>33736</v>
      </c>
      <c r="F58">
        <v>31963</v>
      </c>
      <c r="G58">
        <v>36776</v>
      </c>
    </row>
    <row r="59" spans="1:7">
      <c r="A59" t="s">
        <v>479</v>
      </c>
      <c r="B59" t="s">
        <v>316</v>
      </c>
      <c r="C59" t="s">
        <v>316</v>
      </c>
      <c r="D59" t="s">
        <v>448</v>
      </c>
      <c r="E59">
        <v>402413373631963</v>
      </c>
    </row>
    <row r="60" spans="1:7">
      <c r="A60" t="s">
        <v>480</v>
      </c>
      <c r="B60" t="s">
        <v>311</v>
      </c>
      <c r="C60" t="s">
        <v>311</v>
      </c>
      <c r="D60" t="s">
        <v>448</v>
      </c>
    </row>
    <row r="61" spans="1:7">
      <c r="A61" t="s">
        <v>481</v>
      </c>
      <c r="B61" t="s">
        <v>287</v>
      </c>
      <c r="C61" t="s">
        <v>287</v>
      </c>
      <c r="D61" t="s">
        <v>464</v>
      </c>
      <c r="E61">
        <v>105</v>
      </c>
    </row>
    <row r="62" spans="1:7">
      <c r="A62" t="s">
        <v>482</v>
      </c>
      <c r="D62" t="s">
        <v>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09504F-5BD5-4915-A148-ECDF912B68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8DEA24-6A4A-4F53-A221-6D0003F40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FF2297-75AC-432F-BCA7-83AACA9005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2021-11-16T05:29:56Z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