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93" i="1"/>
  <c r="F193" i="1"/>
  <c r="G167" i="1"/>
  <c r="F167" i="1"/>
  <c r="G113" i="1"/>
  <c r="G157" i="1"/>
  <c r="F157" i="1"/>
  <c r="G92" i="1"/>
  <c r="F92" i="1"/>
  <c r="G89" i="1"/>
  <c r="F89" i="1"/>
  <c r="G52" i="1"/>
  <c r="F52" i="1"/>
  <c r="G36" i="1"/>
  <c r="G40" i="1"/>
  <c r="F40" i="1"/>
  <c r="G24" i="1"/>
  <c r="F24" i="1"/>
  <c r="G432" i="1" l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M382" i="1"/>
  <c r="L382" i="1"/>
  <c r="O381" i="1"/>
  <c r="N381" i="1"/>
  <c r="M381" i="1"/>
  <c r="L381" i="1"/>
  <c r="K381" i="1"/>
  <c r="J381" i="1"/>
  <c r="G381" i="1"/>
  <c r="F381" i="1"/>
  <c r="K377" i="1"/>
  <c r="J377" i="1"/>
  <c r="M376" i="1"/>
  <c r="L376" i="1"/>
  <c r="O375" i="1"/>
  <c r="N375" i="1"/>
  <c r="M375" i="1"/>
  <c r="L375" i="1"/>
  <c r="K375" i="1"/>
  <c r="J375" i="1"/>
  <c r="G375" i="1"/>
  <c r="F375" i="1"/>
  <c r="I373" i="1"/>
  <c r="H373" i="1"/>
  <c r="M371" i="1"/>
  <c r="L371" i="1"/>
  <c r="O370" i="1"/>
  <c r="N370" i="1"/>
  <c r="I369" i="1"/>
  <c r="H369" i="1"/>
  <c r="K368" i="1"/>
  <c r="J368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8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3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61" i="1" l="1"/>
  <c r="G8" i="1" s="1"/>
  <c r="G12" i="1" s="1"/>
  <c r="F384" i="1"/>
  <c r="F13" i="1"/>
  <c r="F377" i="1"/>
  <c r="F383" i="1"/>
  <c r="F382" i="1"/>
  <c r="G353" i="1"/>
  <c r="G355" i="1" s="1"/>
  <c r="G357" i="1" s="1"/>
  <c r="G385" i="1"/>
  <c r="F12" i="1"/>
  <c r="F376" i="1" s="1"/>
  <c r="F353" i="1"/>
  <c r="F355" i="1" s="1"/>
  <c r="F357" i="1" s="1"/>
  <c r="F385" i="1"/>
  <c r="G384" i="1"/>
  <c r="G13" i="1"/>
  <c r="G377" i="1"/>
  <c r="J372" i="1"/>
  <c r="K372" i="1"/>
  <c r="H365" i="1"/>
  <c r="L368" i="1"/>
  <c r="H370" i="1"/>
  <c r="L372" i="1"/>
  <c r="H375" i="1"/>
  <c r="N376" i="1"/>
  <c r="L377" i="1"/>
  <c r="J378" i="1"/>
  <c r="H381" i="1"/>
  <c r="N382" i="1"/>
  <c r="J384" i="1"/>
  <c r="H384" i="1"/>
  <c r="I365" i="1"/>
  <c r="M368" i="1"/>
  <c r="I370" i="1"/>
  <c r="M372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I384" i="1"/>
  <c r="G363" i="1"/>
  <c r="O368" i="1"/>
  <c r="O372" i="1"/>
  <c r="I376" i="1"/>
  <c r="O377" i="1"/>
  <c r="M378" i="1"/>
  <c r="I382" i="1"/>
  <c r="F44" i="1"/>
  <c r="H363" i="1"/>
  <c r="J382" i="1"/>
  <c r="K383" i="1"/>
  <c r="G44" i="1"/>
  <c r="I363" i="1"/>
  <c r="G366" i="1" l="1"/>
  <c r="G376" i="1"/>
  <c r="G382" i="1"/>
  <c r="G383" i="1"/>
  <c r="G14" i="1"/>
  <c r="F378" i="1"/>
  <c r="F370" i="1"/>
  <c r="F59" i="1"/>
  <c r="F67" i="1" s="1"/>
  <c r="F71" i="1" s="1"/>
  <c r="F14" i="1"/>
  <c r="F366" i="1"/>
  <c r="G378" i="1"/>
  <c r="G59" i="1"/>
  <c r="G67" i="1" s="1"/>
  <c r="G71" i="1" s="1"/>
  <c r="G370" i="1"/>
  <c r="G373" i="1" l="1"/>
  <c r="G83" i="1"/>
  <c r="G372" i="1"/>
  <c r="G6" i="1"/>
  <c r="F6" i="1"/>
  <c r="F373" i="1"/>
  <c r="F83" i="1"/>
  <c r="F372" i="1"/>
  <c r="F365" i="1" l="1"/>
  <c r="F371" i="1"/>
  <c r="G371" i="1"/>
  <c r="G365" i="1"/>
</calcChain>
</file>

<file path=xl/sharedStrings.xml><?xml version="1.0" encoding="utf-8"?>
<sst xmlns="http://schemas.openxmlformats.org/spreadsheetml/2006/main" count="954" uniqueCount="566">
  <si>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</si>
  <si>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</si>
  <si>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</si>
  <si>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</si>
  <si>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</si>
  <si>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</si>
  <si>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</si>
  <si>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</si>
  <si>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</si>
  <si>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</si>
  <si>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</si>
  <si>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</si>
  <si>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</si>
  <si>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</si>
  <si>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</si>
  <si>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</si>
  <si>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</si>
  <si>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</si>
  <si>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</si>
  <si>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</si>
  <si>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</si>
  <si>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</si>
  <si>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</si>
  <si>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</si>
  <si>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</si>
  <si>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</si>
  <si>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</si>
  <si>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</si>
  <si>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</si>
  <si>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</si>
  <si>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</si>
  <si>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</si>
  <si>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</si>
  <si>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</si>
  <si>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</si>
  <si>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</si>
  <si>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</si>
  <si>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</si>
  <si>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</si>
  <si>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</si>
  <si>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</si>
  <si>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</si>
  <si>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</si>
  <si>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</si>
  <si>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</si>
  <si>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</si>
  <si>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</si>
  <si>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</si>
  <si>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</si>
  <si>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</si>
  <si>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</si>
  <si>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</si>
  <si>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</si>
  <si>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</si>
  <si>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</si>
  <si>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</si>
  <si>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</si>
  <si>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</si>
  <si>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</si>
  <si>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</si>
  <si>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</si>
  <si>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</si>
  <si>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</si>
  <si>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</si>
  <si>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</si>
  <si>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</si>
  <si>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</si>
  <si>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</si>
  <si>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</si>
  <si>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</si>
  <si>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</si>
  <si>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</si>
  <si>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</si>
  <si>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</si>
  <si>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</si>
  <si>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</si>
  <si>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</si>
  <si>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</si>
  <si>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</si>
  <si>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</si>
  <si>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</si>
  <si>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</si>
  <si>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</si>
  <si>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</si>
  <si>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</si>
  <si>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</si>
  <si>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</si>
  <si>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</si>
  <si>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</si>
  <si>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</si>
  <si>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</si>
  <si>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</si>
  <si>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</si>
  <si>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</si>
  <si>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</si>
  <si>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</si>
  <si>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</si>
  <si>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</si>
  <si>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</si>
  <si>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</si>
  <si>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</si>
  <si>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</si>
  <si>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</si>
  <si>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</si>
  <si>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</si>
  <si>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</si>
  <si>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</si>
  <si>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</si>
  <si>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</si>
  <si>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</si>
  <si>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</si>
  <si>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</si>
  <si>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</si>
  <si>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</si>
  <si>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</si>
  <si>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</si>
  <si>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</si>
  <si>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</si>
  <si>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</si>
  <si>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</si>
  <si>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</si>
  <si>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</si>
  <si>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</si>
  <si>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</si>
  <si>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</si>
  <si>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</si>
  <si>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</si>
  <si>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</si>
  <si>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</si>
  <si>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</si>
  <si>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</si>
  <si>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</si>
  <si>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</si>
  <si>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</si>
  <si>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</si>
  <si>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</si>
  <si>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</si>
  <si>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</si>
  <si>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</si>
  <si>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</si>
  <si>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</si>
  <si>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</si>
  <si>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</si>
  <si>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</si>
  <si>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</si>
  <si>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</si>
  <si>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</si>
  <si>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</si>
  <si>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</si>
  <si>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</si>
  <si>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</si>
  <si>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</si>
  <si>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</si>
  <si>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</si>
  <si>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</si>
  <si>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</si>
  <si>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</si>
  <si>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</si>
  <si>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</si>
  <si>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</si>
  <si>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</si>
  <si>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</si>
  <si>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</si>
  <si>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</si>
  <si>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</si>
  <si>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</si>
  <si>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</si>
  <si>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</si>
  <si>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</si>
  <si>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</si>
  <si>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</si>
  <si>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</si>
  <si>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</si>
  <si>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</si>
  <si>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</si>
  <si>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</si>
  <si>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</si>
  <si>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</si>
  <si>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</si>
  <si>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</si>
  <si>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</si>
  <si>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</si>
  <si>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</si>
  <si>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</si>
  <si>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</si>
  <si>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</si>
  <si>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</si>
  <si>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</si>
  <si>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</si>
  <si>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</si>
  <si>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</si>
  <si>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</si>
  <si>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</si>
  <si>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</si>
  <si>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</si>
  <si>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</si>
  <si>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</si>
  <si>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</si>
  <si>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</si>
  <si>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</si>
  <si>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</si>
  <si>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</si>
  <si>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</si>
  <si>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</si>
  <si>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</si>
  <si>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</si>
  <si>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</si>
  <si>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</si>
  <si>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</si>
  <si>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</si>
  <si>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</si>
  <si>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</si>
  <si>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</si>
  <si>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</si>
  <si>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</si>
  <si>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</si>
  <si>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</si>
  <si>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</si>
  <si>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</si>
  <si>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</si>
  <si>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</si>
  <si>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</si>
  <si>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</si>
  <si>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</si>
  <si>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</si>
  <si>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</si>
  <si>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</si>
  <si>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</si>
  <si>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</si>
  <si>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</si>
  <si>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</si>
  <si>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</si>
  <si>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</si>
  <si>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</si>
  <si>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</si>
  <si>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</si>
  <si>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</si>
  <si>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</si>
  <si>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</si>
  <si>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</si>
  <si>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</si>
  <si>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</si>
  <si>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</si>
  <si>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</si>
  <si>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</si>
  <si>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</si>
  <si>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</si>
  <si>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</si>
  <si>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</si>
  <si>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</si>
  <si>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</si>
  <si>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</si>
  <si>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</si>
  <si>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</si>
  <si>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</si>
  <si>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</si>
  <si>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</si>
  <si>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</si>
  <si>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</si>
  <si>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</si>
  <si>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</si>
  <si>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</si>
  <si>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</si>
  <si>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</si>
  <si>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</si>
  <si>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</si>
  <si>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</si>
  <si>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</si>
  <si>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</si>
  <si>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</si>
  <si>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</si>
  <si>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</si>
  <si>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</si>
  <si>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</si>
  <si>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</si>
  <si>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</si>
  <si>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</si>
  <si>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</si>
  <si>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</si>
  <si>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</si>
  <si>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</si>
  <si>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</si>
  <si>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</si>
  <si>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</si>
  <si>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</si>
  <si>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</si>
  <si>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</si>
  <si>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</si>
  <si>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</si>
  <si>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</si>
  <si>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</si>
  <si>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</si>
  <si>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</si>
  <si>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</si>
  <si>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</si>
  <si>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</si>
  <si>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</si>
  <si>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</si>
  <si>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</si>
  <si>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</si>
  <si>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</si>
  <si>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</si>
  <si>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</si>
  <si>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</si>
  <si>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</si>
  <si>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</si>
  <si>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</si>
  <si>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</si>
  <si>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</si>
  <si>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</si>
  <si>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</si>
  <si>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</si>
  <si>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</si>
  <si>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</si>
  <si>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</si>
  <si>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</si>
  <si>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</si>
  <si>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</si>
  <si>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</si>
  <si>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</si>
  <si>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</si>
  <si>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</si>
  <si>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</si>
  <si>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</si>
  <si>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</si>
  <si>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</si>
  <si>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</si>
  <si>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</si>
  <si>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</si>
  <si>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</si>
  <si>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</si>
  <si>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</si>
  <si>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</si>
  <si>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</si>
  <si>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</si>
  <si>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</si>
  <si>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</si>
  <si>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</si>
  <si>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</si>
  <si>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</si>
  <si>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</si>
  <si>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</si>
  <si>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</si>
  <si>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</si>
  <si>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</si>
  <si>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</si>
  <si>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</si>
  <si>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</si>
  <si>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</si>
  <si>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</si>
  <si>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</si>
  <si>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</si>
  <si>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</si>
  <si>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</si>
  <si>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</si>
  <si>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</si>
  <si>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</si>
  <si>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</si>
  <si>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</si>
  <si>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</si>
  <si>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</si>
  <si>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</si>
  <si>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</si>
  <si>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</si>
  <si>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</si>
  <si>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</si>
  <si>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</si>
  <si>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</si>
  <si>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</si>
  <si>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</si>
  <si>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</si>
  <si>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</si>
  <si>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</si>
  <si>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</si>
  <si>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</si>
  <si>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</si>
  <si>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</si>
  <si>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Accounts receivableoil and natural gas sales</t>
  </si>
  <si>
    <t>Accounts receivablejoint interest and other</t>
  </si>
  <si>
    <t>Prepaid expenses and other current assets</t>
  </si>
  <si>
    <t>Short-term derivative instruments</t>
  </si>
  <si>
    <t>Total current assets</t>
  </si>
  <si>
    <t>Property and equipment:</t>
  </si>
  <si>
    <t>Property and Equipment</t>
  </si>
  <si>
    <t>Oil and natural gas properties, full-cost accounting, $2,873,037 and $2,912,974 excluded from amortization in 2018 and 2017, respectively</t>
  </si>
  <si>
    <t>Other property and equipment</t>
  </si>
  <si>
    <t>Accumulated depletion, depreciation, amortization and impairment</t>
  </si>
  <si>
    <t>Property and equipment, net</t>
  </si>
  <si>
    <t>Other assets:</t>
  </si>
  <si>
    <t>Equity investments</t>
  </si>
  <si>
    <t>Long-term derivative instruments</t>
  </si>
  <si>
    <t>Deferred tax asset</t>
  </si>
  <si>
    <t>Inventories</t>
  </si>
  <si>
    <t>Other assets</t>
  </si>
  <si>
    <t>Total other assets</t>
  </si>
  <si>
    <t>Total assets</t>
  </si>
  <si>
    <t>Liabilities and stockholders equity</t>
  </si>
  <si>
    <t>Current liabilities:</t>
  </si>
  <si>
    <t>Accounts payable and accrued liabilities</t>
  </si>
  <si>
    <t>Asset retirement obligationcurrent</t>
  </si>
  <si>
    <t>Current maturities of long-term debt</t>
  </si>
  <si>
    <t>Total current liabilities</t>
  </si>
  <si>
    <t>Asset retirement obligationlong-term</t>
  </si>
  <si>
    <t>Deferred tax liability</t>
  </si>
  <si>
    <t>Other non-current liabilities</t>
  </si>
  <si>
    <t>Long-term debt, net of current maturities</t>
  </si>
  <si>
    <t>Total liabilities</t>
  </si>
  <si>
    <t>Commitments and contingencies (Notes 16 and 17)</t>
  </si>
  <si>
    <t>Preferred stock, $.01 par value; 5,000,000 authorized, 30,000 authorized as redeemable</t>
  </si>
  <si>
    <t>12% cumulative preferred stock, Series A; 0 issued and outstanding</t>
  </si>
  <si>
    <t>Stockholders equity:</t>
  </si>
  <si>
    <t>Common stock, $.01 par value; 200,000,000 authorized, 162,986,045 issued and outstanding in 2018 and 183,105,910 in 2017</t>
  </si>
  <si>
    <t>Paid-in capital</t>
  </si>
  <si>
    <t>Accumulated other comprehensive loss</t>
  </si>
  <si>
    <t>Accumulated deficit</t>
  </si>
  <si>
    <t>Total stockholders equity</t>
  </si>
  <si>
    <t>Total liabilities and stockholders equity</t>
  </si>
  <si>
    <t>Revenues:</t>
  </si>
  <si>
    <t>Revenue</t>
  </si>
  <si>
    <t>Natural gas sales</t>
  </si>
  <si>
    <t>Oil and condensate sales</t>
  </si>
  <si>
    <t>Natural gas liquid sales</t>
  </si>
  <si>
    <t>Net (loss) gain on natural gas, oil, and NGL derivatives</t>
  </si>
  <si>
    <t>Costs and expenses:</t>
  </si>
  <si>
    <t>Lease operating expenses</t>
  </si>
  <si>
    <t>Production taxes</t>
  </si>
  <si>
    <t>Midstream gathering and processing expenses</t>
  </si>
  <si>
    <t>Depreciation, depletion and amortization</t>
  </si>
  <si>
    <t>Impairment of oil and natural gas properties</t>
  </si>
  <si>
    <t>General and administrative expenses</t>
  </si>
  <si>
    <t>Accretion expense</t>
  </si>
  <si>
    <t>Acquisition expense</t>
  </si>
  <si>
    <t>INCOME (LOSS) FROM OPERATIONS</t>
  </si>
  <si>
    <t>Operating Profit</t>
  </si>
  <si>
    <t>OTHER (INCOME) EXPENSE:</t>
  </si>
  <si>
    <t>Interest expense</t>
  </si>
  <si>
    <t>Interest income</t>
  </si>
  <si>
    <t>Litigation settlement</t>
  </si>
  <si>
    <t>Insurance proceeds</t>
  </si>
  <si>
    <t>Loss on debt extinguishment</t>
  </si>
  <si>
    <t>Other Income - net</t>
  </si>
  <si>
    <t>Gain on sale of equity method investments</t>
  </si>
  <si>
    <t>(Income) loss from equity method investments, net</t>
  </si>
  <si>
    <t>Other expense (income), net</t>
  </si>
  <si>
    <t>INCOME (LOSS) BEFORE INCOME TAXES</t>
  </si>
  <si>
    <t>Profit before Zakat</t>
  </si>
  <si>
    <t>INCOME TAX (BENEFIT) EXPENSE</t>
  </si>
  <si>
    <t>NET INCOME (LOSS)</t>
  </si>
  <si>
    <t>NET INCOME (LOSS) PER COMMON SHARE:</t>
  </si>
  <si>
    <t>Basic</t>
  </si>
  <si>
    <t>Diluted</t>
  </si>
  <si>
    <t>Weighted average common shares outstandingBasic</t>
  </si>
  <si>
    <t>Cash flows from operating activities:</t>
  </si>
  <si>
    <t>Operating Activities</t>
  </si>
  <si>
    <t>Net income (loss)</t>
  </si>
  <si>
    <t>Adjustments to reconcile net income (loss) to net cash provided by operating activities:</t>
  </si>
  <si>
    <t>Depletion, depreciation and amortization</t>
  </si>
  <si>
    <t>Impairment of oil and gas properties</t>
  </si>
  <si>
    <t>Stock-based compensation expense</t>
  </si>
  <si>
    <t>(Income) loss from equity investments</t>
  </si>
  <si>
    <t>Gain on debt extinguishment</t>
  </si>
  <si>
    <t>Change in fair value of derivative instruments</t>
  </si>
  <si>
    <t>Deferred income tax expense</t>
  </si>
  <si>
    <t xml:space="preserve">Adjustment for Income Tax Paid </t>
  </si>
  <si>
    <t>Amortization of loan costs</t>
  </si>
  <si>
    <t>Amortization of note discount and premium</t>
  </si>
  <si>
    <t>Distributions from equity method investments</t>
  </si>
  <si>
    <t>Changes in operating assets and liabilities:</t>
  </si>
  <si>
    <t>Increase in accounts receivableoil and natural gas sales</t>
  </si>
  <si>
    <t>Decrease (increase) in accounts receivablejoint interest and other</t>
  </si>
  <si>
    <t>Decrease in accounts receivablerelated parties</t>
  </si>
  <si>
    <t>Increase in prepaid expenses and other current assets</t>
  </si>
  <si>
    <t>Decrease (increase) in other assets</t>
  </si>
  <si>
    <t>(Decrease) increase in accounts payable, accrued liabilities and other</t>
  </si>
  <si>
    <t>Settlement of asset retirement obligation</t>
  </si>
  <si>
    <t>Net cash provided by operating activities</t>
  </si>
  <si>
    <t>Cash flows from investing activities:</t>
  </si>
  <si>
    <t>Investing Activities</t>
  </si>
  <si>
    <t>Deductions to cash held in escrow</t>
  </si>
  <si>
    <t>Additions to other property and equipment</t>
  </si>
  <si>
    <t>Acquisitions of oil and natural gas properties</t>
  </si>
  <si>
    <t>Additions to oil and natural gas properties</t>
  </si>
  <si>
    <t>Proceeds from sale of oil and gas properties</t>
  </si>
  <si>
    <t>Proceeds from sale of other property and equipment</t>
  </si>
  <si>
    <t>Proceeds from sale of equity method investments</t>
  </si>
  <si>
    <t>Contributions to equity method investments</t>
  </si>
  <si>
    <t>Net cash used in investing activities</t>
  </si>
  <si>
    <t>Cash flows from financing activities:</t>
  </si>
  <si>
    <t>Financing Activities</t>
  </si>
  <si>
    <t>Principal payments on borrowings</t>
  </si>
  <si>
    <t>Borrowings on line of credit</t>
  </si>
  <si>
    <t>Proceeds from bond issuance</t>
  </si>
  <si>
    <t>Repayment of bonds</t>
  </si>
  <si>
    <t>Borrowings on term loan</t>
  </si>
  <si>
    <t>Debt issuance costs and loan commitment fees</t>
  </si>
  <si>
    <t>Payments on repurchase of stock</t>
  </si>
  <si>
    <t>Finance Costs</t>
  </si>
  <si>
    <t>Proceeds from issuance of common stock, net of offering costs and exercise of stock options</t>
  </si>
  <si>
    <t>Net cash (used in) provided by financing activities</t>
  </si>
  <si>
    <t>Net (decrease) increase in cash, cash equivalents and restricted cash</t>
  </si>
  <si>
    <t>Net increase (decrease) in cash and cash equivalents</t>
  </si>
  <si>
    <t>Cash, cash equivalents and restricted cash at beginning of period</t>
  </si>
  <si>
    <t>Cash and cash equivalents at beginning of period</t>
  </si>
  <si>
    <t>Cash, cash equivalents and restricted cash at end of period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</si>
  <si>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</si>
  <si>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</si>
  <si>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</si>
  <si>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</si>
  <si>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</si>
  <si>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</si>
  <si>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administrative expenses</t>
  </si>
  <si>
    <t>interest received and financial income</t>
  </si>
  <si>
    <t>property, plant and equipment</t>
  </si>
  <si>
    <t>land</t>
  </si>
  <si>
    <t>land and buildings</t>
  </si>
  <si>
    <t>accumulated depreciation and amortisation</t>
  </si>
  <si>
    <t>other assets</t>
  </si>
  <si>
    <t>other non-current assets</t>
  </si>
  <si>
    <t>long term accruals</t>
  </si>
  <si>
    <t>added value</t>
  </si>
  <si>
    <t>deleted value</t>
  </si>
  <si>
    <t>natural gas sales</t>
  </si>
  <si>
    <t>oil and condensate sales</t>
  </si>
  <si>
    <t>natural gas liquid sales</t>
  </si>
  <si>
    <t>sales tax</t>
  </si>
  <si>
    <t>production taxes</t>
  </si>
  <si>
    <t>other operating expenses</t>
  </si>
  <si>
    <t>changed value</t>
  </si>
  <si>
    <t>general and administrative expenses</t>
  </si>
  <si>
    <t>depreciation</t>
  </si>
  <si>
    <t>depreciation, depletion and amortization</t>
  </si>
  <si>
    <t>accretion expense</t>
  </si>
  <si>
    <t>acquisition expense</t>
  </si>
  <si>
    <t>interest income</t>
  </si>
  <si>
    <t>non-operating income</t>
  </si>
  <si>
    <t>litigation settlement</t>
  </si>
  <si>
    <t>insurance proceeds</t>
  </si>
  <si>
    <t>non-operating expense</t>
  </si>
  <si>
    <t>income (expense) from investments</t>
  </si>
  <si>
    <t>gain on sale of equity method investments</t>
  </si>
  <si>
    <t>(income) loss from equity method investments, net</t>
  </si>
  <si>
    <t>other income (expenses)</t>
  </si>
  <si>
    <t>other expense (income), net</t>
  </si>
  <si>
    <t>changed value &amp; reversed sign from pdf sign</t>
  </si>
  <si>
    <t>added value &amp; reversed sign from pdf sign</t>
  </si>
  <si>
    <t>oil and natural gas properties</t>
  </si>
  <si>
    <t>office furniture and fixtures</t>
  </si>
  <si>
    <t>buildings</t>
  </si>
  <si>
    <t>accounts receivable - joint interest and other</t>
  </si>
  <si>
    <t>marketable investments</t>
  </si>
  <si>
    <t>short-term derivative instruments</t>
  </si>
  <si>
    <t>long term investments</t>
  </si>
  <si>
    <t>equity investments</t>
  </si>
  <si>
    <t>long-term derivative instruments</t>
  </si>
  <si>
    <t>inventories</t>
  </si>
  <si>
    <t>moved to row 184</t>
  </si>
  <si>
    <t>accounts payable and accrued liabilities</t>
  </si>
  <si>
    <t>other operating current liabilities</t>
  </si>
  <si>
    <t>asset retirement obligation - current</t>
  </si>
  <si>
    <t>current maturities of long-term debt</t>
  </si>
  <si>
    <t>long-term debt, net of current maturities</t>
  </si>
  <si>
    <t>asset retirement obligation - long-term</t>
  </si>
  <si>
    <t>other non-current liabilities</t>
  </si>
  <si>
    <t>ordinary shares</t>
  </si>
  <si>
    <t>Common stock, $.01 par value</t>
  </si>
  <si>
    <t>paid-in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</si>
</sst>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4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Fill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4" fillId="0" borderId="0" xfId="2" applyFont="1" applyFill="1" applyAlignment="1">
      <alignment horizontal="center" vertical="center" wrapText="1"/>
    </xf>
    <xf numFmtId="3" fontId="4" fillId="0" borderId="0" xfId="0" applyFont="1"/>
    <xf numFmtId="3" fontId="4" fillId="12" borderId="0" xfId="0" applyFont="1" applyFill="1"/>
    <xf numFmtId="3" fontId="0" fillId="13" borderId="0" xfId="0" applyFill="1"/>
    <xf numFmtId="3" fontId="0" fillId="0" borderId="0" xfId="0" applyNumberFormat="1"/>
    <xf numFmtId="3" fontId="0" fillId="12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DEE-4285-9179-C5F4218638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5B4-4081-BC2A-09AEA7BA24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618-4FFE-9B1D-6F277D6A12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88-46D4-9757-43C9C6DEE6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8F-47E8-B4E2-317E81C916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032-48FD-9842-600FEC6044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71A-4DD8-A619-974704DFF5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EAA-47BF-9522-3A8730B0D6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87C-48DD-8BAE-16553F77BE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D0A-44DC-B112-AE6D3C2F26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FE-4F44-A7FB-B8E0C8E85A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C4A-4D2E-9087-2DD0651139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00-4EFA-9FA5-0B0574F201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18E-42B8-93AA-A649DC2D0C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B2C-4A68-BB39-A1211829A7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1.4257812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430560</v>
      </c>
      <c r="G6" s="7">
        <f t="shared" ref="G6:O6" si="1">IF(G4=$BF$1,"",G71)</f>
        <v>435152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5734083</v>
      </c>
      <c r="G7" s="7">
        <f t="shared" ref="G7:O7" si="2">IF(G4=$BF$1,"",G128)</f>
        <v>5442223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316953</v>
      </c>
      <c r="G8" s="7">
        <f t="shared" ref="G8:O8" si="3">IF(G4=$BF$1,"",G161)</f>
        <v>365529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539432</v>
      </c>
      <c r="G9" s="7">
        <f t="shared" ref="G9:O9" si="4">IF(G4=$BF$1,"",G189)</f>
        <v>586885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2183836</v>
      </c>
      <c r="G10" s="7">
        <f t="shared" ref="G10:O10" si="5">IF(G4=$BF$1,"",G210)</f>
        <v>2119253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3327768</v>
      </c>
      <c r="G11" s="7">
        <f t="shared" ref="G11:O11" si="6">IF(G4=$BF$1,"",G227)</f>
        <v>3101614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6051036</v>
      </c>
      <c r="G12" s="35">
        <f t="shared" ref="G12:O12" si="7">IF(G4=$BF$1,"",SUM(G7:G8))</f>
        <v>5807752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6051036</v>
      </c>
      <c r="G13" s="35">
        <f t="shared" ref="G13:O13" si="8">IF(G4=$BF$1,"",SUM(G9:G11))</f>
        <v>5807752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1121815+177793+178915-123479</f>
        <v>1355044</v>
      </c>
      <c r="G24">
        <f>845999+124568+136057+213679</f>
        <v>1320303</v>
      </c>
      <c r="H24">
        <v>0</v>
      </c>
      <c r="P24" s="50" t="s">
        <v>519</v>
      </c>
    </row>
    <row r="25" spans="5:16">
      <c r="E25" s="1" t="s">
        <v>27</v>
      </c>
      <c r="F25"/>
      <c r="G25"/>
      <c r="H25">
        <v>0</v>
      </c>
      <c r="P25" s="50" t="s">
        <v>520</v>
      </c>
    </row>
    <row r="26" spans="5:16">
      <c r="E26" s="1" t="s">
        <v>28</v>
      </c>
    </row>
    <row r="27" spans="5:16">
      <c r="E27" s="1" t="s">
        <v>29</v>
      </c>
      <c r="F27" s="38">
        <v>33480</v>
      </c>
      <c r="G27" s="38">
        <v>21126</v>
      </c>
      <c r="P27" s="50" t="s">
        <v>519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1321564</v>
      </c>
      <c r="G30" s="7">
        <f>IF(G4=$BF$1,"",G24-G25+ABS(G26)-G27-G28-G29)</f>
        <v>1299177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/>
      <c r="G31"/>
      <c r="H31">
        <v>23905</v>
      </c>
      <c r="P31" s="50" t="s">
        <v>520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56633</v>
      </c>
      <c r="G34">
        <v>52938</v>
      </c>
      <c r="H34">
        <v>43409</v>
      </c>
      <c r="P34" s="50" t="s">
        <v>527</v>
      </c>
    </row>
    <row r="35" spans="5:16">
      <c r="E35" s="1" t="s">
        <v>37</v>
      </c>
    </row>
    <row r="36" spans="5:16">
      <c r="E36" s="1" t="s">
        <v>38</v>
      </c>
      <c r="F36" s="38">
        <v>290188</v>
      </c>
      <c r="G36" s="38">
        <f>248995+2392</f>
        <v>251387</v>
      </c>
      <c r="P36" s="50" t="s">
        <v>519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  <c r="F39">
        <v>91640</v>
      </c>
      <c r="G39">
        <v>80246</v>
      </c>
      <c r="H39">
        <v>68877</v>
      </c>
    </row>
    <row r="40" spans="5:16">
      <c r="E40" s="1" t="s">
        <v>42</v>
      </c>
      <c r="F40">
        <f>486664+4119</f>
        <v>490783</v>
      </c>
      <c r="G40">
        <f>364629+1611</f>
        <v>366240</v>
      </c>
      <c r="H40">
        <v>1057</v>
      </c>
      <c r="P40" s="50" t="s">
        <v>527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929244</v>
      </c>
      <c r="G43" s="7">
        <f>G32+G33+G34+G35+G36+G37+G38+G39+G40+G41+G42</f>
        <v>750811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392320</v>
      </c>
      <c r="G44" s="7">
        <f>IF(G4=$BF$1,"",G30+G31-G43)</f>
        <v>548366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1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  <c r="F48">
        <v>314</v>
      </c>
      <c r="G48">
        <v>1009</v>
      </c>
      <c r="H48">
        <v>37376</v>
      </c>
      <c r="P48" s="50" t="s">
        <v>543</v>
      </c>
    </row>
    <row r="49" spans="5:16">
      <c r="E49" s="1" t="s">
        <v>51</v>
      </c>
      <c r="F49">
        <v>135273</v>
      </c>
      <c r="G49">
        <v>108198</v>
      </c>
      <c r="H49">
        <v>63530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f>124768+49904</f>
        <v>174672</v>
      </c>
      <c r="G52">
        <f>-17780+12523</f>
        <v>-5257</v>
      </c>
      <c r="H52">
        <v>-1230</v>
      </c>
      <c r="P52" s="50" t="s">
        <v>543</v>
      </c>
    </row>
    <row r="53" spans="5:16">
      <c r="E53" s="1" t="s">
        <v>55</v>
      </c>
    </row>
    <row r="54" spans="5:16">
      <c r="E54" s="1" t="s">
        <v>56</v>
      </c>
      <c r="F54">
        <v>-698</v>
      </c>
      <c r="G54">
        <v>1041</v>
      </c>
      <c r="H54">
        <v>0</v>
      </c>
      <c r="P54" s="50" t="s">
        <v>544</v>
      </c>
    </row>
    <row r="55" spans="5:16">
      <c r="E55" s="1" t="s">
        <v>57</v>
      </c>
      <c r="F55" s="38">
        <v>-1075</v>
      </c>
      <c r="P55" s="50" t="s">
        <v>544</v>
      </c>
    </row>
    <row r="56" spans="5:16">
      <c r="E56" s="1" t="s">
        <v>58</v>
      </c>
      <c r="F56" s="52">
        <v>-231</v>
      </c>
      <c r="P56" s="50" t="s">
        <v>544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430491</v>
      </c>
      <c r="G59" s="7">
        <f>IF(G4=$BF$1,"",G44+G45+G46+G47+G48-G49-G50-G51+G52-G53+G54+G55-G56+G57+G58)</f>
        <v>436961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1"/>
    </row>
    <row r="60" spans="5:16">
      <c r="E60" s="1" t="s">
        <v>62</v>
      </c>
      <c r="F60">
        <v>-69</v>
      </c>
      <c r="G60">
        <v>1809</v>
      </c>
      <c r="H60">
        <v>-2913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430560</v>
      </c>
      <c r="G67" s="7">
        <f>IF(G4=$BF$1,"",SUM(G59,-G60,-ABS(G61),-G62,-G66))</f>
        <v>435152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1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430560</v>
      </c>
      <c r="G71" s="7">
        <f t="shared" ref="G71:O71" si="14">IF(G4=$BF$1,"",SUM(G67:G70))</f>
        <v>435152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430560</v>
      </c>
      <c r="G83" s="7">
        <f t="shared" ref="G83:O83" si="15">IF(G4=$BF$1,"",SUM(G71:G82))</f>
        <v>435152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44565+5521</f>
        <v>50086</v>
      </c>
      <c r="G89" s="38">
        <f>44565+4820</f>
        <v>49385</v>
      </c>
      <c r="P89" s="50" t="s">
        <v>519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10026836+42581</f>
        <v>10069417</v>
      </c>
      <c r="G92">
        <f>9169156+37369</f>
        <v>9206525</v>
      </c>
      <c r="P92" s="50" t="s">
        <v>527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10119503</v>
      </c>
      <c r="G98" s="7">
        <f>IF(G4=$BF$1,"",G89+G90+G91+G92+G93+G94+G95+G96)</f>
        <v>9255910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1"/>
    </row>
    <row r="99" spans="5:16">
      <c r="E99" s="1" t="s">
        <v>89</v>
      </c>
      <c r="F99">
        <v>-4640098</v>
      </c>
      <c r="G99">
        <v>-4153733</v>
      </c>
    </row>
    <row r="100" spans="5:16">
      <c r="E100" s="6" t="s">
        <v>90</v>
      </c>
      <c r="F100" s="7">
        <f>F98+F99</f>
        <v>5479405</v>
      </c>
      <c r="G100" s="7">
        <f t="shared" ref="G100:O100" si="17">IF(G4=$BF$1,"",G98+G99)</f>
        <v>5102177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1"/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0</v>
      </c>
      <c r="G111">
        <v>1208</v>
      </c>
    </row>
    <row r="112" spans="5:16">
      <c r="E112" s="1" t="s">
        <v>102</v>
      </c>
    </row>
    <row r="113" spans="5:16">
      <c r="E113" s="1" t="s">
        <v>103</v>
      </c>
      <c r="F113">
        <v>236121</v>
      </c>
      <c r="G113">
        <f>302112+8685</f>
        <v>310797</v>
      </c>
      <c r="P113" s="50" t="s">
        <v>527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2" t="s">
        <v>111</v>
      </c>
      <c r="F124" s="38">
        <v>4754</v>
      </c>
      <c r="G124" s="38">
        <v>8227</v>
      </c>
      <c r="P124" s="50" t="s">
        <v>519</v>
      </c>
    </row>
    <row r="125" spans="5:16">
      <c r="E125" s="1" t="s">
        <v>112</v>
      </c>
      <c r="F125" s="38">
        <v>13803</v>
      </c>
      <c r="G125" s="38">
        <v>19814</v>
      </c>
      <c r="P125" s="50" t="s">
        <v>519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5734083</v>
      </c>
      <c r="G128" s="7">
        <f t="shared" ref="G128:O128" si="19">IF(G4=$BF$1,"",G100+SUM(G104:G126))</f>
        <v>5442223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1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52297</v>
      </c>
      <c r="G130">
        <v>99557</v>
      </c>
    </row>
    <row r="131" spans="5:16">
      <c r="E131" s="1" t="s">
        <v>118</v>
      </c>
      <c r="F131">
        <v>21352</v>
      </c>
      <c r="G131">
        <v>78847</v>
      </c>
      <c r="P131" s="50" t="s">
        <v>527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73649</v>
      </c>
      <c r="G140" s="7">
        <f t="shared" ref="G140:O140" si="20">IF(G4=$BF$1,"",G130+G131+G132+G133+G134+G135+G136+G139)</f>
        <v>178404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/>
      <c r="G144"/>
      <c r="P144" s="50" t="s">
        <v>520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 ht="25.5">
      <c r="E146" s="12" t="s">
        <v>128</v>
      </c>
      <c r="F146" s="38">
        <v>22497</v>
      </c>
      <c r="G146" s="38">
        <v>35440</v>
      </c>
      <c r="P146" s="50" t="s">
        <v>519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10607</v>
      </c>
      <c r="G154">
        <v>4912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 s="38">
        <f>210200</f>
        <v>210200</v>
      </c>
      <c r="G157" s="38">
        <f>146773</f>
        <v>146773</v>
      </c>
      <c r="P157" s="50" t="s">
        <v>519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243304</v>
      </c>
      <c r="G160" s="7">
        <f>IF(G4=$BF$1,"",G146+G147+G148+G149+G150+G151+G152+G153+G154+G155+G156+G157+G158+G159)</f>
        <v>187125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316953</v>
      </c>
      <c r="G161" s="7">
        <f t="shared" ref="G161:O161" si="22">IF(G4=$BF$1,"",G140+G145+G160)</f>
        <v>365529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1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2" t="s">
        <v>146</v>
      </c>
      <c r="F167">
        <f>20401+651</f>
        <v>21052</v>
      </c>
      <c r="G167">
        <f>32534+622</f>
        <v>33156</v>
      </c>
      <c r="P167" s="50" t="s">
        <v>527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/>
      <c r="G172"/>
      <c r="P172" s="50" t="s">
        <v>555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518380</v>
      </c>
      <c r="G184">
        <v>553609</v>
      </c>
      <c r="P184" s="50" t="s">
        <v>519</v>
      </c>
    </row>
    <row r="185" spans="5:16">
      <c r="E185" s="12" t="s">
        <v>162</v>
      </c>
    </row>
    <row r="187" spans="5:16">
      <c r="E187" s="1" t="s">
        <v>163</v>
      </c>
      <c r="G187" s="38">
        <v>120</v>
      </c>
      <c r="P187" s="50" t="s">
        <v>519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539432</v>
      </c>
      <c r="G189" s="7">
        <f t="shared" ref="G189:O189" si="23">IF(G4=$BF$1,"",SUM(G163:G188))</f>
        <v>586885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1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 s="38">
        <f>13992+2086765</f>
        <v>2100757</v>
      </c>
      <c r="G193" s="38">
        <f>2989+2038321</f>
        <v>2041310</v>
      </c>
      <c r="P193" s="53" t="s">
        <v>519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 s="38">
        <v>79952</v>
      </c>
      <c r="G197" s="38">
        <v>74980</v>
      </c>
      <c r="P197" s="53" t="s">
        <v>519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>
        <v>3127</v>
      </c>
      <c r="G203">
        <v>0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0</v>
      </c>
      <c r="G209">
        <v>2963</v>
      </c>
      <c r="P209" s="53" t="s">
        <v>527</v>
      </c>
    </row>
    <row r="210" spans="5:16">
      <c r="E210" s="6" t="s">
        <v>14</v>
      </c>
      <c r="F210" s="7">
        <f>SUM(F191:F209)</f>
        <v>2183836</v>
      </c>
      <c r="G210" s="7">
        <f t="shared" ref="G210:O210" si="24">IF(G4=$BF$1,"",SUM(G191:G209))</f>
        <v>2119253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1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1630+4227532</f>
        <v>4229162</v>
      </c>
      <c r="G212">
        <f>1831+4416250</f>
        <v>4418081</v>
      </c>
      <c r="P212" s="53" t="s">
        <v>527</v>
      </c>
    </row>
    <row r="213" spans="5:16">
      <c r="E213" s="1" t="s">
        <v>183</v>
      </c>
      <c r="F213">
        <v>0</v>
      </c>
      <c r="G213">
        <v>0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-845368</v>
      </c>
      <c r="G217">
        <v>-1275928</v>
      </c>
    </row>
    <row r="218" spans="5:16">
      <c r="E218" s="1" t="s">
        <v>188</v>
      </c>
    </row>
    <row r="219" spans="5:16">
      <c r="E219" s="1" t="s">
        <v>189</v>
      </c>
      <c r="F219">
        <v>-56026</v>
      </c>
      <c r="G219">
        <v>-40539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3327768</v>
      </c>
      <c r="G227" s="7">
        <f t="shared" ref="G227:O227" si="25">IF(G4=$BF$1,"",SUM(G212:G226))</f>
        <v>3101614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430560</v>
      </c>
      <c r="G267">
        <v>435152</v>
      </c>
      <c r="H267">
        <v>-979709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0</v>
      </c>
      <c r="G275">
        <v>0</v>
      </c>
      <c r="H275">
        <v>-1716</v>
      </c>
    </row>
    <row r="276" spans="5:8">
      <c r="E276" s="1" t="s">
        <v>241</v>
      </c>
      <c r="F276">
        <v>68703</v>
      </c>
      <c r="G276">
        <v>-181426</v>
      </c>
      <c r="H276">
        <v>341450</v>
      </c>
    </row>
    <row r="277" spans="5:8" ht="25.5" customHeight="1">
      <c r="E277" s="1" t="s">
        <v>242</v>
      </c>
      <c r="F277">
        <v>0</v>
      </c>
      <c r="G277">
        <v>-1348657</v>
      </c>
      <c r="H277">
        <v>0</v>
      </c>
    </row>
    <row r="278" spans="5:8">
      <c r="E278" s="1" t="s">
        <v>243</v>
      </c>
    </row>
    <row r="279" spans="5:8">
      <c r="E279" s="1" t="s">
        <v>244</v>
      </c>
      <c r="F279">
        <v>-124768</v>
      </c>
      <c r="G279">
        <v>-12523</v>
      </c>
      <c r="H279">
        <v>-3391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6799</v>
      </c>
      <c r="G285">
        <v>6369</v>
      </c>
      <c r="H285">
        <v>7351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-49266</v>
      </c>
      <c r="G296" s="7">
        <f>IF(G4=$BF$1,"",G271+G272+G273+G274+G275+G276+G277+G278+G279+G280+G281+G282+G283+G284+G285+G286+G287+G288+G289+G290+G291+G292+G293+G294+G295)</f>
        <v>-1536237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381294</v>
      </c>
      <c r="G297" s="7">
        <f t="shared" ref="G297:O297" si="27">IF(G4=$BF$1,"",MIN(F267,F268,F269)+F296)</f>
        <v>381294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  <c r="F300">
        <v>12943</v>
      </c>
      <c r="G300">
        <v>-9573</v>
      </c>
      <c r="H300">
        <v>11380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-63427</v>
      </c>
      <c r="G302">
        <v>-35879</v>
      </c>
      <c r="H302">
        <v>-76269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  <c r="F310">
        <v>-5695</v>
      </c>
      <c r="G310">
        <v>-1777</v>
      </c>
      <c r="H310">
        <v>-3734</v>
      </c>
    </row>
    <row r="311" spans="5:15">
      <c r="E311" s="1" t="s">
        <v>271</v>
      </c>
    </row>
    <row r="312" spans="5:15">
      <c r="E312" s="1" t="s">
        <v>272</v>
      </c>
      <c r="F312">
        <v>-24015</v>
      </c>
      <c r="G312">
        <v>106375</v>
      </c>
      <c r="H312">
        <v>43763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  <c r="F316">
        <v>4066</v>
      </c>
      <c r="G316">
        <v>-7866</v>
      </c>
      <c r="H316">
        <v>0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-76128</v>
      </c>
      <c r="G318" s="7">
        <f>IF(G4=$BF$1,"",G299+G300+G301+G302+G303+G304+G305+G306+G307+G308+G309+G310+G311+G312+G313+G314+G315+G316+G317)</f>
        <v>51280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305166</v>
      </c>
      <c r="G319" s="7">
        <f t="shared" ref="G319:O319" si="28">IF(G4=$BF$1,"",G297+G318)</f>
        <v>432574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305166</v>
      </c>
      <c r="G326" s="7">
        <f t="shared" ref="G326:O326" si="30">IF(G4=$BF$1,"",G325+G319)</f>
        <v>432574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-7870</v>
      </c>
      <c r="G328">
        <v>-19372</v>
      </c>
      <c r="H328">
        <v>-33152</v>
      </c>
    </row>
    <row r="329" spans="5:15">
      <c r="E329" s="1" t="s">
        <v>288</v>
      </c>
      <c r="F329">
        <v>5465</v>
      </c>
      <c r="G329">
        <v>6435</v>
      </c>
      <c r="H329">
        <v>45812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-2405</v>
      </c>
      <c r="G337" s="7">
        <f>IF(G4=$BF$1,"",SUM(G328:G336))</f>
        <v>-12937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0</v>
      </c>
      <c r="G339">
        <v>444636</v>
      </c>
      <c r="H339">
        <v>2360555</v>
      </c>
    </row>
    <row r="340" spans="5:15">
      <c r="E340" s="1" t="s">
        <v>299</v>
      </c>
      <c r="F340">
        <v>0</v>
      </c>
      <c r="G340">
        <v>2951</v>
      </c>
      <c r="H340">
        <v>21049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0</v>
      </c>
      <c r="G343">
        <v>0</v>
      </c>
      <c r="H343">
        <v>-624561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-200251</v>
      </c>
      <c r="G349">
        <v>0</v>
      </c>
      <c r="H349">
        <v>0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-200251</v>
      </c>
      <c r="G352" s="7">
        <f>IF(G4=$BF$1,"",SUM(G339:G351))</f>
        <v>447587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102510</v>
      </c>
      <c r="G353" s="7">
        <f t="shared" ref="G353:O353" si="33">IF(G4=$BF$1,"",G326+G337+G352)</f>
        <v>867224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102510</v>
      </c>
      <c r="G355" s="7">
        <f t="shared" ref="G355:O355" si="34">IF(G4=$BF$1,"",G353+G354)</f>
        <v>867224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99557</v>
      </c>
      <c r="G356">
        <v>1460875</v>
      </c>
      <c r="H356">
        <v>112974</v>
      </c>
    </row>
    <row r="357" spans="5:15">
      <c r="E357" s="6" t="s">
        <v>316</v>
      </c>
      <c r="F357" s="7">
        <f>F355+F356</f>
        <v>202067</v>
      </c>
      <c r="G357" s="7">
        <f t="shared" ref="G357:O357" si="35">IF(G4=$BF$1,"",G355+G356)</f>
        <v>2328099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2.6312899387489083E-2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-1.0552634481744309E-2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4.188952971821111E-2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0.97529231523109217</v>
      </c>
      <c r="G369" s="27">
        <f t="shared" si="41"/>
        <v>0.98399912747301188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0.28952565377950829</v>
      </c>
      <c r="G370" s="27">
        <f t="shared" si="42"/>
        <v>0.41533344997322585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0.3177461396087507</v>
      </c>
      <c r="G371" s="28">
        <f t="shared" si="43"/>
        <v>0.32958495133314097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7.1154757631585727E-2</v>
      </c>
      <c r="G372" s="27">
        <f t="shared" si="44"/>
        <v>7.492606433608047E-2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0.12938401955905579</v>
      </c>
      <c r="G373" s="27">
        <f t="shared" si="45"/>
        <v>0.14029856713311198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0.45004987575681255</v>
      </c>
      <c r="G376" s="30">
        <f t="shared" si="47"/>
        <v>0.46595274729361724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0.81834671166980388</v>
      </c>
      <c r="G377" s="30">
        <f t="shared" si="48"/>
        <v>0.87249348242560165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2.9002092065674598</v>
      </c>
      <c r="G378" s="30">
        <f t="shared" si="49"/>
        <v>5.068171315551119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0.58756803452520434</v>
      </c>
      <c r="G382" s="32">
        <f t="shared" si="51"/>
        <v>0.62282900397863294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0.58756803452520434</v>
      </c>
      <c r="G383" s="32">
        <f t="shared" si="52"/>
        <v>0.62282900397863294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0.13653064705097212</v>
      </c>
      <c r="G384" s="32">
        <f t="shared" si="53"/>
        <v>0.30398459664159078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0.56571727298343444</v>
      </c>
      <c r="G385" s="32">
        <f t="shared" si="54"/>
        <v>0.73706773899486266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52297</v>
      </c>
      <c r="G418" s="17">
        <f>G130-G417</f>
        <v>99557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504</v>
      </c>
      <c r="B1" s="39" t="s">
        <v>505</v>
      </c>
      <c r="C1" s="39" t="s">
        <v>506</v>
      </c>
      <c r="D1" s="39" t="s">
        <v>507</v>
      </c>
      <c r="E1" s="39"/>
    </row>
    <row r="2" spans="1:5">
      <c r="A2" s="41" t="s">
        <v>521</v>
      </c>
      <c r="B2" s="41" t="s">
        <v>508</v>
      </c>
      <c r="C2" s="39">
        <v>1</v>
      </c>
      <c r="D2" s="39" t="s">
        <v>509</v>
      </c>
      <c r="E2" s="39"/>
    </row>
    <row r="3" spans="1:5">
      <c r="A3" s="42" t="s">
        <v>522</v>
      </c>
      <c r="B3" s="42" t="s">
        <v>508</v>
      </c>
      <c r="C3" s="39">
        <v>1</v>
      </c>
      <c r="D3" s="39" t="s">
        <v>509</v>
      </c>
    </row>
    <row r="4" spans="1:5">
      <c r="A4" s="41" t="s">
        <v>523</v>
      </c>
      <c r="B4" s="41" t="s">
        <v>508</v>
      </c>
      <c r="C4" s="39">
        <v>1</v>
      </c>
      <c r="D4" s="39" t="s">
        <v>509</v>
      </c>
    </row>
    <row r="5" spans="1:5">
      <c r="A5" s="49" t="s">
        <v>422</v>
      </c>
      <c r="B5" s="43" t="s">
        <v>508</v>
      </c>
      <c r="C5" s="39">
        <v>1</v>
      </c>
      <c r="D5" s="39" t="s">
        <v>509</v>
      </c>
    </row>
    <row r="6" spans="1:5">
      <c r="A6" s="42" t="s">
        <v>525</v>
      </c>
      <c r="B6" s="43" t="s">
        <v>524</v>
      </c>
      <c r="C6" s="39">
        <v>0</v>
      </c>
      <c r="D6" s="39" t="s">
        <v>509</v>
      </c>
    </row>
    <row r="7" spans="1:5">
      <c r="A7" s="49" t="s">
        <v>426</v>
      </c>
      <c r="B7" s="41" t="s">
        <v>526</v>
      </c>
      <c r="C7" s="39">
        <v>0</v>
      </c>
      <c r="D7" s="39" t="s">
        <v>509</v>
      </c>
    </row>
    <row r="8" spans="1:5">
      <c r="A8" s="42" t="s">
        <v>528</v>
      </c>
      <c r="B8" s="42" t="s">
        <v>510</v>
      </c>
      <c r="C8" s="39">
        <v>0</v>
      </c>
      <c r="D8" s="39" t="s">
        <v>509</v>
      </c>
    </row>
    <row r="9" spans="1:5">
      <c r="A9" s="42" t="s">
        <v>530</v>
      </c>
      <c r="B9" s="42" t="s">
        <v>529</v>
      </c>
      <c r="C9" s="39">
        <v>0</v>
      </c>
      <c r="D9" s="39" t="s">
        <v>509</v>
      </c>
    </row>
    <row r="10" spans="1:5">
      <c r="A10" s="44" t="s">
        <v>531</v>
      </c>
      <c r="B10" s="42" t="s">
        <v>529</v>
      </c>
      <c r="C10" s="39">
        <v>0</v>
      </c>
      <c r="D10" s="39" t="s">
        <v>509</v>
      </c>
    </row>
    <row r="11" spans="1:5">
      <c r="A11" s="44" t="s">
        <v>532</v>
      </c>
      <c r="B11" s="42" t="s">
        <v>526</v>
      </c>
      <c r="C11" s="39">
        <v>0</v>
      </c>
      <c r="D11" s="39" t="s">
        <v>509</v>
      </c>
    </row>
    <row r="12" spans="1:5">
      <c r="A12" s="45" t="s">
        <v>533</v>
      </c>
      <c r="B12" s="42" t="s">
        <v>511</v>
      </c>
      <c r="C12" s="39">
        <v>2</v>
      </c>
      <c r="D12" s="39" t="s">
        <v>509</v>
      </c>
    </row>
    <row r="13" spans="1:5">
      <c r="A13" s="45" t="s">
        <v>535</v>
      </c>
      <c r="B13" s="45" t="s">
        <v>534</v>
      </c>
      <c r="C13" s="39">
        <v>2</v>
      </c>
      <c r="D13" s="39" t="s">
        <v>509</v>
      </c>
    </row>
    <row r="14" spans="1:5">
      <c r="A14" s="45" t="s">
        <v>536</v>
      </c>
      <c r="B14" s="45" t="s">
        <v>537</v>
      </c>
      <c r="C14" s="39">
        <v>2</v>
      </c>
      <c r="D14" s="39" t="s">
        <v>509</v>
      </c>
    </row>
    <row r="15" spans="1:5">
      <c r="A15" s="46" t="s">
        <v>539</v>
      </c>
      <c r="B15" s="46" t="s">
        <v>538</v>
      </c>
      <c r="C15" s="39">
        <v>2</v>
      </c>
      <c r="D15" s="39" t="s">
        <v>509</v>
      </c>
    </row>
    <row r="16" spans="1:5">
      <c r="A16" s="46" t="s">
        <v>540</v>
      </c>
      <c r="B16" s="46" t="s">
        <v>538</v>
      </c>
      <c r="C16" s="39">
        <v>2</v>
      </c>
      <c r="D16" s="39" t="s">
        <v>509</v>
      </c>
    </row>
    <row r="17" spans="1:4">
      <c r="A17" s="46" t="s">
        <v>542</v>
      </c>
      <c r="B17" s="46" t="s">
        <v>541</v>
      </c>
      <c r="C17" s="39">
        <v>2</v>
      </c>
      <c r="D17" s="39" t="s">
        <v>509</v>
      </c>
    </row>
    <row r="18" spans="1:4">
      <c r="A18" s="46" t="s">
        <v>545</v>
      </c>
      <c r="B18" s="46" t="s">
        <v>512</v>
      </c>
      <c r="C18" s="39">
        <v>1</v>
      </c>
      <c r="D18" s="39" t="s">
        <v>509</v>
      </c>
    </row>
    <row r="19" spans="1:4">
      <c r="A19" s="46" t="s">
        <v>546</v>
      </c>
      <c r="B19" s="43" t="s">
        <v>512</v>
      </c>
      <c r="C19" s="39">
        <v>1</v>
      </c>
      <c r="D19" s="39" t="s">
        <v>509</v>
      </c>
    </row>
    <row r="20" spans="1:4">
      <c r="A20" s="44" t="s">
        <v>547</v>
      </c>
      <c r="B20" s="43" t="s">
        <v>514</v>
      </c>
      <c r="C20" s="39">
        <v>1</v>
      </c>
      <c r="D20" s="39" t="s">
        <v>509</v>
      </c>
    </row>
    <row r="21" spans="1:4">
      <c r="A21" s="46" t="s">
        <v>513</v>
      </c>
      <c r="B21" s="46" t="s">
        <v>514</v>
      </c>
      <c r="C21" s="39">
        <v>1</v>
      </c>
      <c r="D21" s="39" t="s">
        <v>509</v>
      </c>
    </row>
    <row r="22" spans="1:4">
      <c r="A22" s="46" t="s">
        <v>386</v>
      </c>
      <c r="B22" s="46" t="s">
        <v>515</v>
      </c>
      <c r="C22" s="39">
        <v>1</v>
      </c>
      <c r="D22" s="39" t="s">
        <v>509</v>
      </c>
    </row>
    <row r="23" spans="1:4" ht="25.5">
      <c r="A23" s="47" t="s">
        <v>548</v>
      </c>
      <c r="B23" s="47" t="s">
        <v>128</v>
      </c>
      <c r="C23" s="39">
        <v>1</v>
      </c>
      <c r="D23" s="39" t="s">
        <v>509</v>
      </c>
    </row>
    <row r="24" spans="1:4">
      <c r="A24" s="46" t="s">
        <v>550</v>
      </c>
      <c r="B24" s="42" t="s">
        <v>549</v>
      </c>
      <c r="C24" s="39">
        <v>1</v>
      </c>
      <c r="D24" s="39" t="s">
        <v>509</v>
      </c>
    </row>
    <row r="25" spans="1:4">
      <c r="A25" s="46" t="s">
        <v>552</v>
      </c>
      <c r="B25" s="47" t="s">
        <v>551</v>
      </c>
      <c r="C25" s="39">
        <v>1</v>
      </c>
      <c r="D25" s="39" t="s">
        <v>509</v>
      </c>
    </row>
    <row r="26" spans="1:4">
      <c r="A26" s="47" t="s">
        <v>553</v>
      </c>
      <c r="B26" s="47" t="s">
        <v>551</v>
      </c>
      <c r="C26" s="39">
        <v>1</v>
      </c>
      <c r="D26" s="39" t="s">
        <v>509</v>
      </c>
    </row>
    <row r="27" spans="1:4">
      <c r="A27" s="46" t="s">
        <v>554</v>
      </c>
      <c r="B27" s="47" t="s">
        <v>111</v>
      </c>
      <c r="C27" s="39">
        <v>1</v>
      </c>
      <c r="D27" s="39" t="s">
        <v>509</v>
      </c>
    </row>
    <row r="28" spans="1:4">
      <c r="A28" s="46" t="s">
        <v>516</v>
      </c>
      <c r="B28" s="46" t="s">
        <v>517</v>
      </c>
      <c r="C28" s="39">
        <v>1</v>
      </c>
      <c r="D28" s="39" t="s">
        <v>509</v>
      </c>
    </row>
    <row r="29" spans="1:4">
      <c r="A29" s="46" t="s">
        <v>556</v>
      </c>
      <c r="B29" s="47" t="s">
        <v>161</v>
      </c>
      <c r="C29" s="39">
        <v>1</v>
      </c>
      <c r="D29" s="39" t="s">
        <v>509</v>
      </c>
    </row>
    <row r="30" spans="1:4">
      <c r="A30" s="42" t="s">
        <v>558</v>
      </c>
      <c r="B30" s="47" t="s">
        <v>557</v>
      </c>
      <c r="C30" s="39">
        <v>1</v>
      </c>
      <c r="D30" s="39" t="s">
        <v>509</v>
      </c>
    </row>
    <row r="31" spans="1:4">
      <c r="A31" s="42" t="s">
        <v>550</v>
      </c>
      <c r="B31" s="47" t="s">
        <v>146</v>
      </c>
      <c r="C31" s="39">
        <v>1</v>
      </c>
      <c r="D31" s="39" t="s">
        <v>509</v>
      </c>
    </row>
    <row r="32" spans="1:4">
      <c r="A32" s="42" t="s">
        <v>559</v>
      </c>
      <c r="B32" s="47" t="s">
        <v>146</v>
      </c>
      <c r="C32" s="39">
        <v>1</v>
      </c>
      <c r="D32" s="39" t="s">
        <v>509</v>
      </c>
    </row>
    <row r="33" spans="1:4">
      <c r="A33" s="45" t="s">
        <v>553</v>
      </c>
      <c r="B33" s="47" t="s">
        <v>168</v>
      </c>
      <c r="C33" s="39">
        <v>1</v>
      </c>
      <c r="D33" s="39" t="s">
        <v>509</v>
      </c>
    </row>
    <row r="34" spans="1:4">
      <c r="A34" s="45" t="s">
        <v>560</v>
      </c>
      <c r="B34" s="47" t="s">
        <v>168</v>
      </c>
      <c r="C34" s="39">
        <v>1</v>
      </c>
      <c r="D34" s="39" t="s">
        <v>509</v>
      </c>
    </row>
    <row r="35" spans="1:4">
      <c r="A35" s="45" t="s">
        <v>561</v>
      </c>
      <c r="B35" s="47" t="s">
        <v>518</v>
      </c>
      <c r="C35" s="39">
        <v>1</v>
      </c>
      <c r="D35" s="39" t="s">
        <v>509</v>
      </c>
    </row>
    <row r="36" spans="1:4">
      <c r="A36" s="42" t="s">
        <v>562</v>
      </c>
      <c r="B36" s="42" t="s">
        <v>562</v>
      </c>
      <c r="C36" s="39">
        <v>1</v>
      </c>
      <c r="D36" s="39" t="s">
        <v>509</v>
      </c>
    </row>
    <row r="37" spans="1:4">
      <c r="A37" t="s">
        <v>564</v>
      </c>
      <c r="B37" s="47" t="s">
        <v>563</v>
      </c>
      <c r="C37" s="39">
        <v>1</v>
      </c>
      <c r="D37" s="39" t="s">
        <v>509</v>
      </c>
    </row>
    <row r="38" spans="1:4">
      <c r="A38" s="42" t="s">
        <v>565</v>
      </c>
      <c r="B38" s="42" t="s">
        <v>563</v>
      </c>
      <c r="C38" s="39">
        <v>1</v>
      </c>
      <c r="D38" s="39" t="s">
        <v>509</v>
      </c>
    </row>
    <row r="39" spans="1:4">
      <c r="A39" s="45"/>
      <c r="B39" s="47"/>
      <c r="C39" s="39"/>
      <c r="D39" s="39"/>
    </row>
    <row r="40" spans="1:4">
      <c r="A40" s="42"/>
      <c r="B40" s="47"/>
      <c r="C40" s="39"/>
      <c r="D40" s="39"/>
    </row>
    <row r="41" spans="1:4">
      <c r="A41" s="42"/>
      <c r="B41" s="47"/>
      <c r="C41" s="39"/>
      <c r="D41" s="39"/>
    </row>
    <row r="42" spans="1:4">
      <c r="A42" s="47"/>
      <c r="B42" s="47"/>
      <c r="C42" s="48"/>
      <c r="D42" s="39"/>
    </row>
    <row r="43" spans="1:4">
      <c r="A43" s="42"/>
      <c r="B43" s="47"/>
      <c r="C43" s="48"/>
      <c r="D43" s="39"/>
    </row>
    <row r="44" spans="1:4">
      <c r="A44" s="42"/>
      <c r="B44" s="47"/>
      <c r="C44" s="48"/>
      <c r="D44" s="39"/>
    </row>
    <row r="45" spans="1:4">
      <c r="A45" s="42"/>
      <c r="B45" s="47"/>
      <c r="C45" s="48"/>
      <c r="D45" s="39"/>
    </row>
    <row r="46" spans="1:4">
      <c r="A46" s="47"/>
      <c r="B46" s="47"/>
      <c r="C46" s="48"/>
      <c r="D46" s="39"/>
    </row>
    <row r="47" spans="1:4">
      <c r="A47" s="47"/>
      <c r="B47" s="47"/>
      <c r="C47" s="48"/>
      <c r="D47" s="39"/>
    </row>
    <row r="48" spans="1:4">
      <c r="A48" s="47"/>
      <c r="B48" s="47"/>
    </row>
    <row r="49" spans="1:2">
      <c r="A49" s="47"/>
      <c r="B49" s="47"/>
    </row>
    <row r="50" spans="1:2">
      <c r="A50" s="47"/>
      <c r="B50" s="47"/>
    </row>
    <row r="51" spans="1:2">
      <c r="A51" s="47"/>
      <c r="B51" s="47"/>
    </row>
    <row r="52" spans="1:2">
      <c r="A52" s="47"/>
      <c r="B52" s="47"/>
    </row>
    <row r="53" spans="1:2">
      <c r="A53" s="47"/>
      <c r="B53" s="47"/>
    </row>
    <row r="54" spans="1:2">
      <c r="A54" s="47"/>
      <c r="B54" s="47"/>
    </row>
    <row r="55" spans="1:2">
      <c r="A55" s="47"/>
      <c r="B55" s="47"/>
    </row>
    <row r="56" spans="1:2">
      <c r="A56" s="47"/>
      <c r="B56" s="47"/>
    </row>
    <row r="57" spans="1:2">
      <c r="A57" s="47"/>
      <c r="B57" s="47"/>
    </row>
    <row r="58" spans="1:2">
      <c r="A58" s="47"/>
      <c r="B58" s="47"/>
    </row>
    <row r="59" spans="1:2">
      <c r="A59" s="47"/>
      <c r="B59" s="47"/>
    </row>
    <row r="60" spans="1:2">
      <c r="A60" s="47"/>
      <c r="B60" s="47"/>
    </row>
    <row r="61" spans="1:2">
      <c r="A61" s="47"/>
      <c r="B61" s="47"/>
    </row>
    <row r="62" spans="1:2">
      <c r="A62" s="47"/>
      <c r="B62" s="4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10" workbookViewId="0"/>
  </sheetViews>
  <sheetFormatPr defaultRowHeight="12.75"/>
  <cols>
    <col min="1" max="4" width="25.7109375" customWidth="1"/>
  </cols>
  <sheetData>
    <row r="1" spans="1:6">
      <c r="E1">
        <v>312018</v>
      </c>
      <c r="F1">
        <v>312017</v>
      </c>
    </row>
    <row r="3" spans="1:6">
      <c r="A3" t="s">
        <v>374</v>
      </c>
    </row>
    <row r="4" spans="1:6">
      <c r="A4" t="s">
        <v>375</v>
      </c>
      <c r="B4" t="s">
        <v>116</v>
      </c>
      <c r="C4" t="s">
        <v>116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52297</v>
      </c>
      <c r="F5">
        <v>99557</v>
      </c>
    </row>
    <row r="6" spans="1:6">
      <c r="A6" t="s">
        <v>377</v>
      </c>
      <c r="E6">
        <v>210200</v>
      </c>
      <c r="F6">
        <v>146773</v>
      </c>
    </row>
    <row r="7" spans="1:6">
      <c r="A7" t="s">
        <v>378</v>
      </c>
      <c r="E7">
        <v>22497</v>
      </c>
      <c r="F7">
        <v>35440</v>
      </c>
    </row>
    <row r="8" spans="1:6">
      <c r="A8" t="s">
        <v>379</v>
      </c>
      <c r="B8" t="s">
        <v>134</v>
      </c>
      <c r="C8" t="s">
        <v>134</v>
      </c>
      <c r="D8" t="s">
        <v>116</v>
      </c>
      <c r="E8">
        <v>10607</v>
      </c>
      <c r="F8">
        <v>4912</v>
      </c>
    </row>
    <row r="9" spans="1:6">
      <c r="A9" t="s">
        <v>380</v>
      </c>
      <c r="B9" t="s">
        <v>118</v>
      </c>
      <c r="C9" t="s">
        <v>118</v>
      </c>
      <c r="D9" t="s">
        <v>116</v>
      </c>
      <c r="E9">
        <v>21352</v>
      </c>
      <c r="F9">
        <v>78847</v>
      </c>
    </row>
    <row r="10" spans="1:6">
      <c r="A10" t="s">
        <v>381</v>
      </c>
      <c r="B10" t="s">
        <v>12</v>
      </c>
      <c r="C10" t="s">
        <v>12</v>
      </c>
      <c r="D10" t="s">
        <v>116</v>
      </c>
      <c r="E10">
        <v>316953</v>
      </c>
      <c r="F10">
        <v>365529</v>
      </c>
    </row>
    <row r="11" spans="1:6">
      <c r="A11" t="s">
        <v>382</v>
      </c>
      <c r="B11" t="s">
        <v>383</v>
      </c>
      <c r="C11" t="s">
        <v>84</v>
      </c>
      <c r="D11" t="s">
        <v>80</v>
      </c>
    </row>
    <row r="12" spans="1:6">
      <c r="A12" t="s">
        <v>384</v>
      </c>
      <c r="D12" t="s">
        <v>80</v>
      </c>
      <c r="E12">
        <v>10026836</v>
      </c>
      <c r="F12">
        <v>9169156</v>
      </c>
    </row>
    <row r="13" spans="1:6">
      <c r="A13" t="s">
        <v>385</v>
      </c>
      <c r="B13" t="s">
        <v>383</v>
      </c>
      <c r="C13" t="s">
        <v>84</v>
      </c>
      <c r="D13" t="s">
        <v>80</v>
      </c>
      <c r="E13">
        <v>92667</v>
      </c>
      <c r="F13">
        <v>86754</v>
      </c>
    </row>
    <row r="14" spans="1:6">
      <c r="A14" t="s">
        <v>386</v>
      </c>
      <c r="B14" t="s">
        <v>89</v>
      </c>
      <c r="C14" t="s">
        <v>89</v>
      </c>
      <c r="D14" t="s">
        <v>80</v>
      </c>
      <c r="E14">
        <v>-4640098</v>
      </c>
      <c r="F14">
        <v>-4153733</v>
      </c>
    </row>
    <row r="15" spans="1:6">
      <c r="A15" t="s">
        <v>387</v>
      </c>
      <c r="B15" t="s">
        <v>383</v>
      </c>
      <c r="C15" t="s">
        <v>84</v>
      </c>
      <c r="D15" t="s">
        <v>80</v>
      </c>
      <c r="E15">
        <v>5479405</v>
      </c>
      <c r="F15">
        <v>5102177</v>
      </c>
    </row>
    <row r="16" spans="1:6">
      <c r="A16" t="s">
        <v>388</v>
      </c>
      <c r="B16" t="s">
        <v>139</v>
      </c>
      <c r="C16" t="s">
        <v>139</v>
      </c>
      <c r="D16" t="s">
        <v>80</v>
      </c>
    </row>
    <row r="17" spans="1:6">
      <c r="A17" t="s">
        <v>389</v>
      </c>
      <c r="B17" t="s">
        <v>103</v>
      </c>
      <c r="C17" t="s">
        <v>103</v>
      </c>
      <c r="D17" t="s">
        <v>80</v>
      </c>
      <c r="E17">
        <v>236121</v>
      </c>
      <c r="F17">
        <v>302112</v>
      </c>
    </row>
    <row r="18" spans="1:6">
      <c r="A18" t="s">
        <v>390</v>
      </c>
      <c r="B18" t="s">
        <v>118</v>
      </c>
      <c r="C18" t="s">
        <v>118</v>
      </c>
      <c r="D18" t="s">
        <v>80</v>
      </c>
      <c r="F18">
        <v>8685</v>
      </c>
    </row>
    <row r="19" spans="1:6">
      <c r="A19" t="s">
        <v>391</v>
      </c>
      <c r="B19" t="s">
        <v>101</v>
      </c>
      <c r="C19" t="s">
        <v>101</v>
      </c>
      <c r="D19" t="s">
        <v>80</v>
      </c>
      <c r="F19">
        <v>1208</v>
      </c>
    </row>
    <row r="20" spans="1:6">
      <c r="A20" t="s">
        <v>392</v>
      </c>
      <c r="B20" t="s">
        <v>126</v>
      </c>
      <c r="C20" t="s">
        <v>126</v>
      </c>
      <c r="D20" t="s">
        <v>116</v>
      </c>
      <c r="E20">
        <v>4754</v>
      </c>
      <c r="F20">
        <v>8227</v>
      </c>
    </row>
    <row r="21" spans="1:6">
      <c r="A21" t="s">
        <v>393</v>
      </c>
      <c r="B21" t="s">
        <v>139</v>
      </c>
      <c r="C21" t="s">
        <v>139</v>
      </c>
      <c r="D21" t="s">
        <v>80</v>
      </c>
      <c r="E21">
        <v>13803</v>
      </c>
      <c r="F21">
        <v>19814</v>
      </c>
    </row>
    <row r="22" spans="1:6">
      <c r="A22" t="s">
        <v>394</v>
      </c>
      <c r="B22" t="s">
        <v>140</v>
      </c>
      <c r="C22" t="s">
        <v>140</v>
      </c>
      <c r="D22" t="s">
        <v>80</v>
      </c>
      <c r="E22">
        <v>254678</v>
      </c>
      <c r="F22">
        <v>340046</v>
      </c>
    </row>
    <row r="23" spans="1:6">
      <c r="A23" t="s">
        <v>395</v>
      </c>
      <c r="D23" t="s">
        <v>80</v>
      </c>
      <c r="E23">
        <v>6051036</v>
      </c>
      <c r="F23">
        <v>5807752</v>
      </c>
    </row>
    <row r="24" spans="1:6">
      <c r="A24" t="s">
        <v>396</v>
      </c>
      <c r="D24" t="s">
        <v>80</v>
      </c>
    </row>
    <row r="25" spans="1:6">
      <c r="A25" t="s">
        <v>397</v>
      </c>
      <c r="B25" t="s">
        <v>141</v>
      </c>
      <c r="C25" t="s">
        <v>141</v>
      </c>
      <c r="D25" t="s">
        <v>141</v>
      </c>
    </row>
    <row r="26" spans="1:6">
      <c r="A26" t="s">
        <v>398</v>
      </c>
      <c r="B26" t="s">
        <v>151</v>
      </c>
      <c r="C26" t="s">
        <v>151</v>
      </c>
      <c r="D26" t="s">
        <v>141</v>
      </c>
      <c r="E26">
        <v>518380</v>
      </c>
      <c r="F26">
        <v>553609</v>
      </c>
    </row>
    <row r="27" spans="1:6">
      <c r="A27" t="s">
        <v>399</v>
      </c>
      <c r="B27" t="s">
        <v>180</v>
      </c>
      <c r="C27" t="s">
        <v>180</v>
      </c>
      <c r="D27" t="s">
        <v>165</v>
      </c>
      <c r="F27">
        <v>120</v>
      </c>
    </row>
    <row r="28" spans="1:6">
      <c r="A28" t="s">
        <v>380</v>
      </c>
      <c r="B28" t="s">
        <v>118</v>
      </c>
      <c r="C28" t="s">
        <v>118</v>
      </c>
      <c r="D28" t="s">
        <v>116</v>
      </c>
      <c r="E28">
        <v>20401</v>
      </c>
      <c r="F28">
        <v>32534</v>
      </c>
    </row>
    <row r="29" spans="1:6">
      <c r="A29" t="s">
        <v>400</v>
      </c>
      <c r="B29" t="s">
        <v>146</v>
      </c>
      <c r="C29" t="s">
        <v>146</v>
      </c>
      <c r="D29" t="s">
        <v>141</v>
      </c>
      <c r="E29">
        <v>651</v>
      </c>
      <c r="F29">
        <v>622</v>
      </c>
    </row>
    <row r="30" spans="1:6">
      <c r="A30" t="s">
        <v>401</v>
      </c>
      <c r="B30" t="s">
        <v>13</v>
      </c>
      <c r="C30" t="s">
        <v>13</v>
      </c>
      <c r="D30" t="s">
        <v>141</v>
      </c>
      <c r="E30">
        <v>539432</v>
      </c>
      <c r="F30">
        <v>586885</v>
      </c>
    </row>
    <row r="31" spans="1:6">
      <c r="A31" t="s">
        <v>390</v>
      </c>
      <c r="B31" t="s">
        <v>103</v>
      </c>
      <c r="C31" t="s">
        <v>103</v>
      </c>
      <c r="D31" t="s">
        <v>80</v>
      </c>
      <c r="E31">
        <v>13992</v>
      </c>
      <c r="F31">
        <v>2989</v>
      </c>
    </row>
    <row r="32" spans="1:6">
      <c r="A32" t="s">
        <v>402</v>
      </c>
      <c r="B32" t="s">
        <v>180</v>
      </c>
      <c r="C32" t="s">
        <v>180</v>
      </c>
      <c r="D32" t="s">
        <v>141</v>
      </c>
      <c r="E32">
        <v>79952</v>
      </c>
      <c r="F32">
        <v>74980</v>
      </c>
    </row>
    <row r="33" spans="1:6">
      <c r="A33" t="s">
        <v>403</v>
      </c>
      <c r="B33" t="s">
        <v>178</v>
      </c>
      <c r="C33" t="s">
        <v>178</v>
      </c>
      <c r="D33" t="s">
        <v>165</v>
      </c>
      <c r="E33">
        <v>3127</v>
      </c>
    </row>
    <row r="34" spans="1:6">
      <c r="A34" t="s">
        <v>404</v>
      </c>
      <c r="B34" t="s">
        <v>180</v>
      </c>
      <c r="C34" t="s">
        <v>180</v>
      </c>
      <c r="D34" t="s">
        <v>165</v>
      </c>
      <c r="F34">
        <v>2963</v>
      </c>
    </row>
    <row r="35" spans="1:6">
      <c r="A35" t="s">
        <v>405</v>
      </c>
      <c r="B35" t="s">
        <v>146</v>
      </c>
      <c r="C35" t="s">
        <v>146</v>
      </c>
      <c r="D35" t="s">
        <v>141</v>
      </c>
      <c r="E35">
        <v>2086765</v>
      </c>
      <c r="F35">
        <v>2038321</v>
      </c>
    </row>
    <row r="36" spans="1:6">
      <c r="A36" t="s">
        <v>406</v>
      </c>
      <c r="B36" t="s">
        <v>164</v>
      </c>
      <c r="C36" t="s">
        <v>164</v>
      </c>
      <c r="D36" t="s">
        <v>165</v>
      </c>
      <c r="E36">
        <v>2723268</v>
      </c>
      <c r="F36">
        <v>2706138</v>
      </c>
    </row>
    <row r="37" spans="1:6">
      <c r="A37" t="s">
        <v>407</v>
      </c>
      <c r="B37" t="s">
        <v>180</v>
      </c>
      <c r="C37" t="s">
        <v>180</v>
      </c>
      <c r="D37" t="s">
        <v>165</v>
      </c>
    </row>
    <row r="38" spans="1:6">
      <c r="A38" t="s">
        <v>408</v>
      </c>
      <c r="D38" t="s">
        <v>165</v>
      </c>
    </row>
    <row r="39" spans="1:6">
      <c r="A39" t="s">
        <v>409</v>
      </c>
      <c r="B39" t="s">
        <v>183</v>
      </c>
      <c r="C39" t="s">
        <v>183</v>
      </c>
      <c r="D39" t="s">
        <v>181</v>
      </c>
    </row>
    <row r="40" spans="1:6">
      <c r="A40" t="s">
        <v>410</v>
      </c>
      <c r="B40" t="s">
        <v>181</v>
      </c>
      <c r="C40" t="s">
        <v>181</v>
      </c>
      <c r="D40" t="s">
        <v>181</v>
      </c>
    </row>
    <row r="41" spans="1:6">
      <c r="A41" t="s">
        <v>411</v>
      </c>
      <c r="B41" t="s">
        <v>182</v>
      </c>
      <c r="C41" t="s">
        <v>182</v>
      </c>
      <c r="D41" t="s">
        <v>181</v>
      </c>
      <c r="E41">
        <v>1630</v>
      </c>
      <c r="F41">
        <v>1831</v>
      </c>
    </row>
    <row r="42" spans="1:6">
      <c r="A42" t="s">
        <v>412</v>
      </c>
      <c r="D42" t="s">
        <v>181</v>
      </c>
      <c r="E42">
        <v>4227532</v>
      </c>
      <c r="F42">
        <v>4416250</v>
      </c>
    </row>
    <row r="43" spans="1:6">
      <c r="A43" t="s">
        <v>413</v>
      </c>
      <c r="B43" t="s">
        <v>189</v>
      </c>
      <c r="C43" t="s">
        <v>189</v>
      </c>
      <c r="D43" t="s">
        <v>181</v>
      </c>
      <c r="E43">
        <v>-56026</v>
      </c>
      <c r="F43">
        <v>-40539</v>
      </c>
    </row>
    <row r="44" spans="1:6">
      <c r="A44" t="s">
        <v>414</v>
      </c>
      <c r="B44" t="s">
        <v>187</v>
      </c>
      <c r="C44" t="s">
        <v>187</v>
      </c>
      <c r="D44" t="s">
        <v>181</v>
      </c>
      <c r="E44">
        <v>-845368</v>
      </c>
      <c r="F44">
        <v>-1275928</v>
      </c>
    </row>
    <row r="45" spans="1:6">
      <c r="A45" t="s">
        <v>415</v>
      </c>
      <c r="B45" t="s">
        <v>195</v>
      </c>
      <c r="C45" t="s">
        <v>195</v>
      </c>
      <c r="D45" t="s">
        <v>181</v>
      </c>
      <c r="E45">
        <v>3327768</v>
      </c>
      <c r="F45">
        <v>3101614</v>
      </c>
    </row>
    <row r="46" spans="1:6">
      <c r="A46" t="s">
        <v>416</v>
      </c>
      <c r="D46" t="s">
        <v>181</v>
      </c>
      <c r="E46">
        <v>6051036</v>
      </c>
      <c r="F46">
        <v>5807752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/>
  </sheetViews>
  <sheetFormatPr defaultRowHeight="12.75"/>
  <cols>
    <col min="1" max="4" width="25.7109375" customWidth="1"/>
  </cols>
  <sheetData>
    <row r="1" spans="1:7">
      <c r="F1">
        <v>31</v>
      </c>
    </row>
    <row r="2" spans="1:7">
      <c r="E2">
        <v>2018</v>
      </c>
      <c r="F2">
        <v>2017</v>
      </c>
      <c r="G2">
        <v>2016</v>
      </c>
    </row>
    <row r="4" spans="1:7">
      <c r="A4" t="s">
        <v>417</v>
      </c>
      <c r="B4" t="s">
        <v>418</v>
      </c>
      <c r="C4" t="s">
        <v>26</v>
      </c>
      <c r="D4" t="s">
        <v>418</v>
      </c>
    </row>
    <row r="5" spans="1:7">
      <c r="A5" t="s">
        <v>419</v>
      </c>
      <c r="D5" t="s">
        <v>418</v>
      </c>
      <c r="E5">
        <v>1121815</v>
      </c>
      <c r="F5">
        <v>845999</v>
      </c>
      <c r="G5">
        <v>420128</v>
      </c>
    </row>
    <row r="6" spans="1:7">
      <c r="A6" t="s">
        <v>420</v>
      </c>
      <c r="D6" t="s">
        <v>418</v>
      </c>
      <c r="E6">
        <v>177793</v>
      </c>
      <c r="F6">
        <v>124568</v>
      </c>
      <c r="G6">
        <v>81173</v>
      </c>
    </row>
    <row r="7" spans="1:7">
      <c r="A7" t="s">
        <v>421</v>
      </c>
      <c r="D7" t="s">
        <v>418</v>
      </c>
      <c r="E7">
        <v>178915</v>
      </c>
      <c r="F7">
        <v>136057</v>
      </c>
      <c r="G7">
        <v>59115</v>
      </c>
    </row>
    <row r="8" spans="1:7">
      <c r="A8" t="s">
        <v>422</v>
      </c>
      <c r="D8" t="s">
        <v>418</v>
      </c>
      <c r="E8">
        <v>-123479</v>
      </c>
      <c r="F8">
        <v>213679</v>
      </c>
      <c r="G8">
        <v>-174506</v>
      </c>
    </row>
    <row r="9" spans="1:7">
      <c r="D9" t="s">
        <v>418</v>
      </c>
      <c r="E9">
        <v>1355044</v>
      </c>
      <c r="F9">
        <v>1320303</v>
      </c>
      <c r="G9">
        <v>385910</v>
      </c>
    </row>
    <row r="10" spans="1:7">
      <c r="A10" t="s">
        <v>423</v>
      </c>
      <c r="D10" t="s">
        <v>418</v>
      </c>
    </row>
    <row r="11" spans="1:7">
      <c r="A11" t="s">
        <v>424</v>
      </c>
      <c r="B11" t="s">
        <v>41</v>
      </c>
      <c r="C11" t="s">
        <v>41</v>
      </c>
      <c r="D11" t="s">
        <v>418</v>
      </c>
      <c r="E11">
        <v>91640</v>
      </c>
      <c r="F11">
        <v>80246</v>
      </c>
      <c r="G11">
        <v>68877</v>
      </c>
    </row>
    <row r="12" spans="1:7">
      <c r="A12" t="s">
        <v>425</v>
      </c>
      <c r="D12" t="s">
        <v>418</v>
      </c>
      <c r="E12">
        <v>33480</v>
      </c>
      <c r="F12">
        <v>21126</v>
      </c>
      <c r="G12">
        <v>13276</v>
      </c>
    </row>
    <row r="13" spans="1:7">
      <c r="A13" t="s">
        <v>426</v>
      </c>
      <c r="D13" t="s">
        <v>418</v>
      </c>
      <c r="E13">
        <v>290188</v>
      </c>
      <c r="F13">
        <v>248995</v>
      </c>
      <c r="G13">
        <v>165972</v>
      </c>
    </row>
    <row r="14" spans="1:7">
      <c r="A14" t="s">
        <v>427</v>
      </c>
      <c r="D14" t="s">
        <v>418</v>
      </c>
      <c r="E14">
        <v>486664</v>
      </c>
      <c r="F14">
        <v>364629</v>
      </c>
      <c r="G14">
        <v>245974</v>
      </c>
    </row>
    <row r="15" spans="1:7">
      <c r="A15" t="s">
        <v>428</v>
      </c>
      <c r="D15" t="s">
        <v>418</v>
      </c>
      <c r="G15">
        <v>715495</v>
      </c>
    </row>
    <row r="16" spans="1:7">
      <c r="A16" t="s">
        <v>429</v>
      </c>
      <c r="B16" t="s">
        <v>36</v>
      </c>
      <c r="C16" t="s">
        <v>36</v>
      </c>
      <c r="D16" t="s">
        <v>418</v>
      </c>
      <c r="E16">
        <v>56633</v>
      </c>
      <c r="F16">
        <v>52938</v>
      </c>
      <c r="G16">
        <v>43409</v>
      </c>
    </row>
    <row r="17" spans="1:7">
      <c r="A17" t="s">
        <v>430</v>
      </c>
      <c r="B17" t="s">
        <v>42</v>
      </c>
      <c r="C17" t="s">
        <v>42</v>
      </c>
      <c r="D17" t="s">
        <v>418</v>
      </c>
      <c r="E17">
        <v>-4119</v>
      </c>
      <c r="F17">
        <v>-1611</v>
      </c>
      <c r="G17">
        <v>1057</v>
      </c>
    </row>
    <row r="18" spans="1:7">
      <c r="A18" t="s">
        <v>431</v>
      </c>
      <c r="B18" t="s">
        <v>27</v>
      </c>
      <c r="C18" t="s">
        <v>27</v>
      </c>
      <c r="D18" t="s">
        <v>418</v>
      </c>
      <c r="F18">
        <v>2392</v>
      </c>
    </row>
    <row r="19" spans="1:7">
      <c r="D19" t="s">
        <v>418</v>
      </c>
      <c r="E19">
        <v>962724</v>
      </c>
      <c r="F19">
        <v>771937</v>
      </c>
      <c r="G19">
        <v>1254060</v>
      </c>
    </row>
    <row r="20" spans="1:7">
      <c r="A20" t="s">
        <v>432</v>
      </c>
      <c r="B20" t="s">
        <v>433</v>
      </c>
      <c r="C20" t="s">
        <v>46</v>
      </c>
      <c r="D20" t="s">
        <v>418</v>
      </c>
      <c r="E20">
        <v>392320</v>
      </c>
      <c r="F20">
        <v>548366</v>
      </c>
      <c r="G20">
        <v>-868150</v>
      </c>
    </row>
    <row r="21" spans="1:7">
      <c r="A21" t="s">
        <v>434</v>
      </c>
      <c r="B21" t="s">
        <v>56</v>
      </c>
      <c r="C21" t="s">
        <v>56</v>
      </c>
      <c r="D21" t="s">
        <v>418</v>
      </c>
    </row>
    <row r="22" spans="1:7">
      <c r="A22" t="s">
        <v>435</v>
      </c>
      <c r="B22" t="s">
        <v>51</v>
      </c>
      <c r="C22" t="s">
        <v>51</v>
      </c>
      <c r="D22" t="s">
        <v>418</v>
      </c>
      <c r="E22">
        <v>135273</v>
      </c>
      <c r="F22">
        <v>108198</v>
      </c>
      <c r="G22">
        <v>63530</v>
      </c>
    </row>
    <row r="23" spans="1:7">
      <c r="A23" t="s">
        <v>436</v>
      </c>
      <c r="B23" t="s">
        <v>54</v>
      </c>
      <c r="C23" t="s">
        <v>54</v>
      </c>
      <c r="D23" t="s">
        <v>418</v>
      </c>
      <c r="E23">
        <v>-314</v>
      </c>
      <c r="F23">
        <v>-1009</v>
      </c>
      <c r="G23">
        <v>-1230</v>
      </c>
    </row>
    <row r="24" spans="1:7">
      <c r="A24" t="s">
        <v>437</v>
      </c>
      <c r="B24" t="s">
        <v>36</v>
      </c>
      <c r="C24" t="s">
        <v>36</v>
      </c>
      <c r="D24" t="s">
        <v>418</v>
      </c>
      <c r="E24">
        <v>1075</v>
      </c>
    </row>
    <row r="25" spans="1:7">
      <c r="A25" t="s">
        <v>438</v>
      </c>
      <c r="D25" t="s">
        <v>418</v>
      </c>
      <c r="E25">
        <v>-231</v>
      </c>
      <c r="G25">
        <v>-5718</v>
      </c>
    </row>
    <row r="26" spans="1:7">
      <c r="A26" t="s">
        <v>439</v>
      </c>
      <c r="B26" t="s">
        <v>440</v>
      </c>
      <c r="C26" t="s">
        <v>33</v>
      </c>
      <c r="D26" t="s">
        <v>418</v>
      </c>
      <c r="G26">
        <v>23776</v>
      </c>
    </row>
    <row r="27" spans="1:7">
      <c r="A27" t="s">
        <v>441</v>
      </c>
      <c r="D27" t="s">
        <v>418</v>
      </c>
      <c r="E27">
        <v>-124768</v>
      </c>
      <c r="F27">
        <v>-12523</v>
      </c>
      <c r="G27">
        <v>-3391</v>
      </c>
    </row>
    <row r="28" spans="1:7">
      <c r="A28" t="s">
        <v>442</v>
      </c>
      <c r="B28" t="s">
        <v>50</v>
      </c>
      <c r="C28" t="s">
        <v>50</v>
      </c>
      <c r="D28" t="s">
        <v>418</v>
      </c>
      <c r="E28">
        <v>-49904</v>
      </c>
      <c r="F28">
        <v>17780</v>
      </c>
      <c r="G28">
        <v>37376</v>
      </c>
    </row>
    <row r="29" spans="1:7">
      <c r="A29" t="s">
        <v>443</v>
      </c>
      <c r="B29" t="s">
        <v>440</v>
      </c>
      <c r="C29" t="s">
        <v>33</v>
      </c>
      <c r="D29" t="s">
        <v>418</v>
      </c>
      <c r="E29">
        <v>698</v>
      </c>
      <c r="F29">
        <v>-1041</v>
      </c>
      <c r="G29">
        <v>129</v>
      </c>
    </row>
    <row r="30" spans="1:7">
      <c r="D30" t="s">
        <v>418</v>
      </c>
      <c r="E30">
        <v>-38171</v>
      </c>
      <c r="F30">
        <v>111405</v>
      </c>
      <c r="G30">
        <v>114472</v>
      </c>
    </row>
    <row r="31" spans="1:7">
      <c r="A31" t="s">
        <v>444</v>
      </c>
      <c r="B31" t="s">
        <v>445</v>
      </c>
      <c r="C31" t="s">
        <v>61</v>
      </c>
      <c r="D31" t="s">
        <v>418</v>
      </c>
      <c r="E31">
        <v>430491</v>
      </c>
      <c r="F31">
        <v>436961</v>
      </c>
      <c r="G31">
        <v>-982622</v>
      </c>
    </row>
    <row r="32" spans="1:7">
      <c r="A32" t="s">
        <v>446</v>
      </c>
      <c r="B32" t="s">
        <v>62</v>
      </c>
      <c r="C32" t="s">
        <v>62</v>
      </c>
      <c r="D32" t="s">
        <v>418</v>
      </c>
      <c r="E32">
        <v>-69</v>
      </c>
      <c r="F32">
        <v>1809</v>
      </c>
      <c r="G32">
        <v>-2913</v>
      </c>
    </row>
    <row r="33" spans="1:7">
      <c r="A33" t="s">
        <v>447</v>
      </c>
      <c r="B33" t="s">
        <v>70</v>
      </c>
      <c r="C33" t="s">
        <v>70</v>
      </c>
      <c r="D33" t="s">
        <v>418</v>
      </c>
      <c r="E33">
        <v>430560</v>
      </c>
      <c r="F33">
        <v>435152</v>
      </c>
      <c r="G33">
        <v>-979709</v>
      </c>
    </row>
    <row r="34" spans="1:7">
      <c r="A34" t="s">
        <v>448</v>
      </c>
      <c r="D34" t="s">
        <v>418</v>
      </c>
    </row>
    <row r="35" spans="1:7">
      <c r="A35" t="s">
        <v>449</v>
      </c>
      <c r="D35" t="s">
        <v>418</v>
      </c>
      <c r="E35">
        <v>246</v>
      </c>
      <c r="F35">
        <v>242</v>
      </c>
      <c r="G35">
        <v>-797</v>
      </c>
    </row>
    <row r="36" spans="1:7">
      <c r="A36" t="s">
        <v>450</v>
      </c>
      <c r="D36" t="s">
        <v>418</v>
      </c>
      <c r="E36">
        <v>245</v>
      </c>
      <c r="F36">
        <v>241</v>
      </c>
      <c r="G36">
        <v>-797</v>
      </c>
    </row>
    <row r="37" spans="1:7">
      <c r="A37" t="s">
        <v>451</v>
      </c>
      <c r="D37" t="s">
        <v>418</v>
      </c>
      <c r="E37">
        <v>174675840</v>
      </c>
      <c r="F37">
        <v>179834146</v>
      </c>
      <c r="G37">
        <v>122952866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/>
  </sheetViews>
  <sheetFormatPr defaultRowHeight="12.75"/>
  <cols>
    <col min="1" max="4" width="25.7109375" customWidth="1"/>
  </cols>
  <sheetData>
    <row r="1" spans="1:7">
      <c r="E1">
        <v>2018</v>
      </c>
      <c r="F1">
        <v>2017</v>
      </c>
      <c r="G1">
        <v>2016</v>
      </c>
    </row>
    <row r="3" spans="1:7">
      <c r="A3" t="s">
        <v>452</v>
      </c>
      <c r="B3" t="s">
        <v>231</v>
      </c>
      <c r="C3" t="s">
        <v>231</v>
      </c>
      <c r="D3" t="s">
        <v>453</v>
      </c>
    </row>
    <row r="4" spans="1:7">
      <c r="A4" t="s">
        <v>454</v>
      </c>
      <c r="B4" t="s">
        <v>232</v>
      </c>
      <c r="C4" t="s">
        <v>232</v>
      </c>
      <c r="D4" t="s">
        <v>453</v>
      </c>
      <c r="E4">
        <v>430560</v>
      </c>
      <c r="F4">
        <v>435152</v>
      </c>
      <c r="G4">
        <v>-979709</v>
      </c>
    </row>
    <row r="5" spans="1:7">
      <c r="A5" t="s">
        <v>455</v>
      </c>
    </row>
    <row r="6" spans="1:7">
      <c r="A6" t="s">
        <v>430</v>
      </c>
      <c r="B6" t="s">
        <v>277</v>
      </c>
      <c r="C6" t="s">
        <v>277</v>
      </c>
      <c r="E6">
        <v>4119</v>
      </c>
      <c r="F6">
        <v>1611</v>
      </c>
      <c r="G6">
        <v>1057</v>
      </c>
    </row>
    <row r="7" spans="1:7">
      <c r="A7" t="s">
        <v>456</v>
      </c>
      <c r="B7" t="s">
        <v>236</v>
      </c>
      <c r="C7" t="s">
        <v>236</v>
      </c>
      <c r="E7">
        <v>486664</v>
      </c>
      <c r="F7">
        <v>364629</v>
      </c>
      <c r="G7">
        <v>245974</v>
      </c>
    </row>
    <row r="8" spans="1:7">
      <c r="A8" t="s">
        <v>457</v>
      </c>
      <c r="G8">
        <v>715495</v>
      </c>
    </row>
    <row r="9" spans="1:7">
      <c r="A9" t="s">
        <v>458</v>
      </c>
      <c r="B9" t="s">
        <v>248</v>
      </c>
      <c r="C9" t="s">
        <v>248</v>
      </c>
      <c r="D9" t="s">
        <v>453</v>
      </c>
      <c r="E9">
        <v>6799</v>
      </c>
      <c r="F9">
        <v>6369</v>
      </c>
      <c r="G9">
        <v>7351</v>
      </c>
    </row>
    <row r="10" spans="1:7">
      <c r="A10" t="s">
        <v>459</v>
      </c>
      <c r="E10">
        <v>-49625</v>
      </c>
      <c r="F10">
        <v>18513</v>
      </c>
      <c r="G10">
        <v>37788</v>
      </c>
    </row>
    <row r="11" spans="1:7">
      <c r="A11" t="s">
        <v>460</v>
      </c>
      <c r="B11" t="s">
        <v>241</v>
      </c>
      <c r="C11" t="s">
        <v>241</v>
      </c>
      <c r="G11">
        <v>-1108</v>
      </c>
    </row>
    <row r="12" spans="1:7">
      <c r="A12" t="s">
        <v>461</v>
      </c>
      <c r="B12" t="s">
        <v>241</v>
      </c>
      <c r="C12" t="s">
        <v>241</v>
      </c>
      <c r="D12" t="s">
        <v>453</v>
      </c>
      <c r="E12">
        <v>65051</v>
      </c>
      <c r="F12">
        <v>-188802</v>
      </c>
      <c r="G12">
        <v>323303</v>
      </c>
    </row>
    <row r="13" spans="1:7">
      <c r="A13" t="s">
        <v>462</v>
      </c>
      <c r="B13" t="s">
        <v>463</v>
      </c>
      <c r="C13" t="s">
        <v>247</v>
      </c>
      <c r="E13">
        <v>1208</v>
      </c>
      <c r="F13">
        <v>1690</v>
      </c>
      <c r="G13">
        <v>18188</v>
      </c>
    </row>
    <row r="14" spans="1:7">
      <c r="A14" t="s">
        <v>464</v>
      </c>
      <c r="B14" t="s">
        <v>240</v>
      </c>
      <c r="C14" t="s">
        <v>240</v>
      </c>
      <c r="E14">
        <v>6121</v>
      </c>
      <c r="F14">
        <v>5011</v>
      </c>
      <c r="G14">
        <v>3660</v>
      </c>
    </row>
    <row r="15" spans="1:7">
      <c r="A15" t="s">
        <v>465</v>
      </c>
      <c r="B15" t="s">
        <v>240</v>
      </c>
      <c r="C15" t="s">
        <v>240</v>
      </c>
      <c r="D15" t="s">
        <v>453</v>
      </c>
      <c r="G15">
        <v>-1716</v>
      </c>
    </row>
    <row r="16" spans="1:7">
      <c r="A16" t="s">
        <v>441</v>
      </c>
      <c r="B16" t="s">
        <v>244</v>
      </c>
      <c r="C16" t="s">
        <v>244</v>
      </c>
      <c r="D16" t="s">
        <v>453</v>
      </c>
      <c r="E16">
        <v>-124768</v>
      </c>
      <c r="F16">
        <v>-12523</v>
      </c>
      <c r="G16">
        <v>-3391</v>
      </c>
    </row>
    <row r="17" spans="1:7">
      <c r="A17" t="s">
        <v>466</v>
      </c>
      <c r="B17" t="s">
        <v>241</v>
      </c>
      <c r="C17" t="s">
        <v>241</v>
      </c>
      <c r="D17" t="s">
        <v>453</v>
      </c>
      <c r="E17">
        <v>3206</v>
      </c>
    </row>
    <row r="18" spans="1:7">
      <c r="A18" t="s">
        <v>467</v>
      </c>
      <c r="B18" t="s">
        <v>251</v>
      </c>
      <c r="C18" t="s">
        <v>251</v>
      </c>
      <c r="D18" t="s">
        <v>453</v>
      </c>
    </row>
    <row r="19" spans="1:7">
      <c r="A19" t="s">
        <v>468</v>
      </c>
      <c r="B19" t="s">
        <v>264</v>
      </c>
      <c r="C19" t="s">
        <v>264</v>
      </c>
      <c r="D19" t="s">
        <v>453</v>
      </c>
      <c r="E19">
        <v>-63427</v>
      </c>
      <c r="F19">
        <v>-35879</v>
      </c>
      <c r="G19">
        <v>-76269</v>
      </c>
    </row>
    <row r="20" spans="1:7">
      <c r="A20" t="s">
        <v>469</v>
      </c>
      <c r="B20" t="s">
        <v>262</v>
      </c>
      <c r="C20" t="s">
        <v>262</v>
      </c>
      <c r="D20" t="s">
        <v>453</v>
      </c>
      <c r="E20">
        <v>12943</v>
      </c>
      <c r="F20">
        <v>-9573</v>
      </c>
      <c r="G20">
        <v>11380</v>
      </c>
    </row>
    <row r="21" spans="1:7">
      <c r="A21" t="s">
        <v>470</v>
      </c>
      <c r="D21" t="s">
        <v>453</v>
      </c>
      <c r="F21">
        <v>16</v>
      </c>
    </row>
    <row r="22" spans="1:7">
      <c r="A22" t="s">
        <v>471</v>
      </c>
      <c r="B22" t="s">
        <v>270</v>
      </c>
      <c r="C22" t="s">
        <v>270</v>
      </c>
      <c r="D22" t="s">
        <v>453</v>
      </c>
      <c r="E22">
        <v>-5695</v>
      </c>
      <c r="F22">
        <v>-1777</v>
      </c>
      <c r="G22">
        <v>-3734</v>
      </c>
    </row>
    <row r="23" spans="1:7">
      <c r="A23" t="s">
        <v>472</v>
      </c>
      <c r="B23" t="s">
        <v>276</v>
      </c>
      <c r="C23" t="s">
        <v>276</v>
      </c>
      <c r="D23" t="s">
        <v>453</v>
      </c>
      <c r="E23">
        <v>4066</v>
      </c>
      <c r="F23">
        <v>-7866</v>
      </c>
    </row>
    <row r="24" spans="1:7">
      <c r="A24" t="s">
        <v>473</v>
      </c>
      <c r="B24" t="s">
        <v>272</v>
      </c>
      <c r="C24" t="s">
        <v>272</v>
      </c>
      <c r="D24" t="s">
        <v>453</v>
      </c>
      <c r="E24">
        <v>-24015</v>
      </c>
      <c r="F24">
        <v>106375</v>
      </c>
      <c r="G24">
        <v>43763</v>
      </c>
    </row>
    <row r="25" spans="1:7">
      <c r="A25" t="s">
        <v>474</v>
      </c>
      <c r="D25" t="s">
        <v>453</v>
      </c>
      <c r="E25">
        <v>-719</v>
      </c>
      <c r="F25">
        <v>-3057</v>
      </c>
      <c r="G25">
        <v>-4189</v>
      </c>
    </row>
    <row r="26" spans="1:7">
      <c r="A26" t="s">
        <v>475</v>
      </c>
      <c r="B26" t="s">
        <v>285</v>
      </c>
      <c r="C26" t="s">
        <v>285</v>
      </c>
      <c r="D26" t="s">
        <v>453</v>
      </c>
      <c r="E26">
        <v>752488</v>
      </c>
      <c r="F26">
        <v>679889</v>
      </c>
      <c r="G26">
        <v>337843</v>
      </c>
    </row>
    <row r="27" spans="1:7">
      <c r="A27" t="s">
        <v>476</v>
      </c>
      <c r="B27" t="s">
        <v>231</v>
      </c>
      <c r="C27" t="s">
        <v>231</v>
      </c>
      <c r="D27" t="s">
        <v>477</v>
      </c>
    </row>
    <row r="28" spans="1:7">
      <c r="A28" t="s">
        <v>478</v>
      </c>
      <c r="D28" t="s">
        <v>477</v>
      </c>
      <c r="F28">
        <v>8</v>
      </c>
      <c r="G28">
        <v>8</v>
      </c>
    </row>
    <row r="29" spans="1:7">
      <c r="A29" t="s">
        <v>479</v>
      </c>
      <c r="B29" t="s">
        <v>287</v>
      </c>
      <c r="C29" t="s">
        <v>287</v>
      </c>
      <c r="D29" t="s">
        <v>477</v>
      </c>
      <c r="E29">
        <v>-7870</v>
      </c>
      <c r="F29">
        <v>-19372</v>
      </c>
      <c r="G29">
        <v>-33152</v>
      </c>
    </row>
    <row r="30" spans="1:7">
      <c r="A30" t="s">
        <v>480</v>
      </c>
      <c r="B30" t="s">
        <v>242</v>
      </c>
      <c r="C30" t="s">
        <v>242</v>
      </c>
      <c r="D30" t="s">
        <v>453</v>
      </c>
      <c r="F30">
        <v>-1348657</v>
      </c>
    </row>
    <row r="31" spans="1:7">
      <c r="A31" t="s">
        <v>481</v>
      </c>
      <c r="D31" t="s">
        <v>477</v>
      </c>
      <c r="E31">
        <v>-865300</v>
      </c>
      <c r="F31">
        <v>-1064678</v>
      </c>
      <c r="G31">
        <v>-724925</v>
      </c>
    </row>
    <row r="32" spans="1:7">
      <c r="A32" t="s">
        <v>482</v>
      </c>
      <c r="B32" t="s">
        <v>288</v>
      </c>
      <c r="C32" t="s">
        <v>288</v>
      </c>
      <c r="D32" t="s">
        <v>477</v>
      </c>
      <c r="E32">
        <v>5114</v>
      </c>
      <c r="F32">
        <v>4866</v>
      </c>
      <c r="G32">
        <v>45812</v>
      </c>
    </row>
    <row r="33" spans="1:7">
      <c r="A33" t="s">
        <v>483</v>
      </c>
      <c r="B33" t="s">
        <v>288</v>
      </c>
      <c r="C33" t="s">
        <v>288</v>
      </c>
      <c r="D33" t="s">
        <v>477</v>
      </c>
      <c r="E33">
        <v>351</v>
      </c>
      <c r="F33">
        <v>1569</v>
      </c>
    </row>
    <row r="34" spans="1:7">
      <c r="A34" t="s">
        <v>484</v>
      </c>
      <c r="D34" t="s">
        <v>477</v>
      </c>
      <c r="E34">
        <v>226487</v>
      </c>
    </row>
    <row r="35" spans="1:7">
      <c r="A35" t="s">
        <v>485</v>
      </c>
      <c r="D35" t="s">
        <v>477</v>
      </c>
      <c r="E35">
        <v>-2319</v>
      </c>
      <c r="F35">
        <v>-55280</v>
      </c>
      <c r="G35">
        <v>-26472</v>
      </c>
    </row>
    <row r="36" spans="1:7">
      <c r="A36" t="s">
        <v>466</v>
      </c>
      <c r="B36" t="s">
        <v>241</v>
      </c>
      <c r="C36" t="s">
        <v>241</v>
      </c>
      <c r="D36" t="s">
        <v>453</v>
      </c>
      <c r="E36">
        <v>446</v>
      </c>
      <c r="F36">
        <v>7376</v>
      </c>
      <c r="G36">
        <v>18147</v>
      </c>
    </row>
    <row r="37" spans="1:7">
      <c r="A37" t="s">
        <v>486</v>
      </c>
      <c r="B37" t="s">
        <v>296</v>
      </c>
      <c r="C37" t="s">
        <v>296</v>
      </c>
      <c r="D37" t="s">
        <v>477</v>
      </c>
      <c r="E37">
        <v>-643091</v>
      </c>
      <c r="F37">
        <v>-2474168</v>
      </c>
      <c r="G37">
        <v>-720582</v>
      </c>
    </row>
    <row r="38" spans="1:7">
      <c r="A38" t="s">
        <v>487</v>
      </c>
      <c r="B38" t="s">
        <v>297</v>
      </c>
      <c r="C38" t="s">
        <v>297</v>
      </c>
      <c r="D38" t="s">
        <v>488</v>
      </c>
    </row>
    <row r="39" spans="1:7">
      <c r="A39" t="s">
        <v>489</v>
      </c>
      <c r="D39" t="s">
        <v>488</v>
      </c>
      <c r="E39">
        <v>-220575</v>
      </c>
      <c r="F39">
        <v>-365276</v>
      </c>
      <c r="G39">
        <v>-87685</v>
      </c>
    </row>
    <row r="40" spans="1:7">
      <c r="A40" t="s">
        <v>490</v>
      </c>
      <c r="D40" t="s">
        <v>488</v>
      </c>
      <c r="E40">
        <v>265000</v>
      </c>
      <c r="F40">
        <v>365000</v>
      </c>
      <c r="G40">
        <v>86000</v>
      </c>
    </row>
    <row r="41" spans="1:7">
      <c r="A41" t="s">
        <v>491</v>
      </c>
      <c r="B41" t="s">
        <v>298</v>
      </c>
      <c r="C41" t="s">
        <v>298</v>
      </c>
      <c r="D41" t="s">
        <v>488</v>
      </c>
      <c r="F41">
        <v>450000</v>
      </c>
      <c r="G41">
        <v>1250000</v>
      </c>
    </row>
    <row r="42" spans="1:7">
      <c r="A42" t="s">
        <v>492</v>
      </c>
      <c r="B42" t="s">
        <v>302</v>
      </c>
      <c r="C42" t="s">
        <v>302</v>
      </c>
      <c r="D42" t="s">
        <v>488</v>
      </c>
      <c r="G42">
        <v>-624561</v>
      </c>
    </row>
    <row r="43" spans="1:7">
      <c r="A43" t="s">
        <v>493</v>
      </c>
      <c r="B43" t="s">
        <v>299</v>
      </c>
      <c r="C43" t="s">
        <v>299</v>
      </c>
      <c r="D43" t="s">
        <v>488</v>
      </c>
      <c r="F43">
        <v>2951</v>
      </c>
      <c r="G43">
        <v>21049</v>
      </c>
    </row>
    <row r="44" spans="1:7">
      <c r="A44" t="s">
        <v>494</v>
      </c>
      <c r="D44" t="s">
        <v>488</v>
      </c>
      <c r="E44">
        <v>-831</v>
      </c>
      <c r="F44">
        <v>-14350</v>
      </c>
      <c r="G44">
        <v>-24718</v>
      </c>
    </row>
    <row r="45" spans="1:7">
      <c r="A45" t="s">
        <v>495</v>
      </c>
      <c r="B45" t="s">
        <v>496</v>
      </c>
      <c r="C45" t="s">
        <v>496</v>
      </c>
      <c r="D45" t="s">
        <v>488</v>
      </c>
      <c r="E45">
        <v>-200251</v>
      </c>
    </row>
    <row r="46" spans="1:7">
      <c r="A46" t="s">
        <v>497</v>
      </c>
      <c r="B46" t="s">
        <v>298</v>
      </c>
      <c r="C46" t="s">
        <v>298</v>
      </c>
      <c r="D46" t="s">
        <v>488</v>
      </c>
      <c r="F46">
        <v>-5364</v>
      </c>
      <c r="G46">
        <v>1110555</v>
      </c>
    </row>
    <row r="47" spans="1:7">
      <c r="A47" t="s">
        <v>498</v>
      </c>
      <c r="B47" t="s">
        <v>311</v>
      </c>
      <c r="C47" t="s">
        <v>311</v>
      </c>
      <c r="D47" t="s">
        <v>488</v>
      </c>
      <c r="E47">
        <v>-156657</v>
      </c>
      <c r="F47">
        <v>432961</v>
      </c>
      <c r="G47">
        <v>1730640</v>
      </c>
    </row>
    <row r="48" spans="1:7">
      <c r="A48" t="s">
        <v>499</v>
      </c>
      <c r="B48" t="s">
        <v>500</v>
      </c>
      <c r="C48" t="s">
        <v>312</v>
      </c>
      <c r="D48" t="s">
        <v>488</v>
      </c>
      <c r="E48">
        <v>-47260</v>
      </c>
      <c r="F48">
        <v>-1361318</v>
      </c>
      <c r="G48">
        <v>1347901</v>
      </c>
    </row>
    <row r="49" spans="1:7">
      <c r="A49" t="s">
        <v>501</v>
      </c>
      <c r="B49" t="s">
        <v>502</v>
      </c>
      <c r="C49" t="s">
        <v>315</v>
      </c>
      <c r="D49" t="s">
        <v>488</v>
      </c>
      <c r="E49">
        <v>99557</v>
      </c>
      <c r="F49">
        <v>1460875</v>
      </c>
      <c r="G49">
        <v>112974</v>
      </c>
    </row>
    <row r="50" spans="1:7">
      <c r="A50" t="s">
        <v>503</v>
      </c>
      <c r="B50" t="s">
        <v>316</v>
      </c>
      <c r="C50" t="s">
        <v>316</v>
      </c>
      <c r="D50" t="s">
        <v>488</v>
      </c>
      <c r="E50">
        <v>52297</v>
      </c>
      <c r="F50">
        <v>99557</v>
      </c>
      <c r="G50">
        <v>1460875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7CE1D8-42AA-422C-AA5A-DD589BE6D1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9C2B09E-408C-4DE4-B4A3-AE63130395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AD368C-B479-4ED3-8667-BF72D4F07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2021-11-16T06:09:19Z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