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144" i="1"/>
  <c r="F144" i="1"/>
  <c r="G92" i="1"/>
  <c r="F92" i="1"/>
  <c r="G89" i="1"/>
  <c r="F89" i="1"/>
  <c r="G25" i="1"/>
  <c r="G24" i="1"/>
  <c r="F25" i="1" l="1"/>
  <c r="F24" i="1"/>
  <c r="G433" i="1" l="1"/>
  <c r="F433" i="1"/>
  <c r="G432" i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M382" i="1"/>
  <c r="L382" i="1"/>
  <c r="O381" i="1"/>
  <c r="N381" i="1"/>
  <c r="M381" i="1"/>
  <c r="L381" i="1"/>
  <c r="K381" i="1"/>
  <c r="J381" i="1"/>
  <c r="F381" i="1"/>
  <c r="K377" i="1"/>
  <c r="J377" i="1"/>
  <c r="M376" i="1"/>
  <c r="L376" i="1"/>
  <c r="O375" i="1"/>
  <c r="N375" i="1"/>
  <c r="M375" i="1"/>
  <c r="L375" i="1"/>
  <c r="K375" i="1"/>
  <c r="J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44" i="1" l="1"/>
  <c r="F44" i="1"/>
  <c r="F378" i="1" s="1"/>
  <c r="F383" i="1"/>
  <c r="F382" i="1"/>
  <c r="G383" i="1"/>
  <c r="G382" i="1"/>
  <c r="F12" i="1"/>
  <c r="G12" i="1"/>
  <c r="G376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H384" i="1"/>
  <c r="I378" i="1"/>
  <c r="G381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J383" i="1"/>
  <c r="K372" i="1"/>
  <c r="I384" i="1"/>
  <c r="I365" i="1"/>
  <c r="M368" i="1"/>
  <c r="M372" i="1"/>
  <c r="I375" i="1"/>
  <c r="O376" i="1"/>
  <c r="M377" i="1"/>
  <c r="K378" i="1"/>
  <c r="I381" i="1"/>
  <c r="O382" i="1"/>
  <c r="K384" i="1"/>
  <c r="G375" i="1"/>
  <c r="K383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H363" i="1"/>
  <c r="I363" i="1"/>
  <c r="G378" i="1" l="1"/>
  <c r="G370" i="1"/>
  <c r="G59" i="1"/>
  <c r="G67" i="1" s="1"/>
  <c r="G71" i="1" s="1"/>
  <c r="F370" i="1"/>
  <c r="F59" i="1"/>
  <c r="F67" i="1" s="1"/>
  <c r="F71" i="1" s="1"/>
  <c r="G14" i="1"/>
  <c r="G366" i="1"/>
  <c r="F14" i="1"/>
  <c r="F366" i="1"/>
  <c r="F376" i="1"/>
  <c r="G83" i="1" l="1"/>
  <c r="G373" i="1"/>
  <c r="G6" i="1"/>
  <c r="G372" i="1"/>
  <c r="F83" i="1"/>
  <c r="F373" i="1"/>
  <c r="F372" i="1"/>
  <c r="F6" i="1"/>
  <c r="G365" i="1" l="1"/>
  <c r="G371" i="1"/>
  <c r="F371" i="1"/>
  <c r="F365" i="1"/>
</calcChain>
</file>

<file path=xl/sharedStrings.xml><?xml version="1.0" encoding="utf-8"?>
<sst xmlns="http://schemas.openxmlformats.org/spreadsheetml/2006/main" count="1070" uniqueCount="562">
  <si>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</si>
  <si>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</si>
  <si>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</si>
  <si>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</si>
  <si>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</si>
  <si>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</si>
  <si>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</si>
  <si>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</si>
  <si>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</si>
  <si>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</si>
  <si>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</si>
  <si>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</si>
  <si>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</si>
  <si>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</si>
  <si>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</si>
  <si>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</si>
  <si>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</si>
  <si>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</si>
  <si>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</si>
  <si>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</si>
  <si>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</si>
  <si>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</si>
  <si>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</si>
  <si>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</si>
  <si>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</si>
  <si>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</si>
  <si>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</si>
  <si>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</si>
  <si>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</si>
  <si>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</si>
  <si>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</si>
  <si>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</si>
  <si>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</si>
  <si>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</si>
  <si>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</si>
  <si>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</si>
  <si>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</si>
  <si>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</si>
  <si>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</si>
  <si>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</si>
  <si>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</si>
  <si>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</si>
  <si>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</si>
  <si>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</si>
  <si>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</si>
  <si>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</si>
  <si>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</si>
  <si>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</si>
  <si>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</si>
  <si>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</si>
  <si>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</si>
  <si>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</si>
  <si>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</si>
  <si>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</si>
  <si>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</si>
  <si>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</si>
  <si>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</si>
  <si>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</si>
  <si>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</si>
  <si>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</si>
  <si>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</si>
  <si>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</si>
  <si>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</si>
  <si>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</si>
  <si>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</si>
  <si>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</si>
  <si>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</si>
  <si>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</si>
  <si>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</si>
  <si>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</si>
  <si>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</si>
  <si>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</si>
  <si>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</si>
  <si>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</si>
  <si>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</si>
  <si>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</si>
  <si>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</si>
  <si>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</si>
  <si>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</si>
  <si>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</si>
  <si>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</si>
  <si>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</si>
  <si>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</si>
  <si>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</si>
  <si>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</si>
  <si>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</si>
  <si>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</si>
  <si>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</si>
  <si>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</si>
  <si>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</si>
  <si>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</si>
  <si>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</si>
  <si>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</si>
  <si>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</si>
  <si>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</si>
  <si>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</si>
  <si>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</si>
  <si>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</si>
  <si>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</si>
  <si>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</si>
  <si>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</si>
  <si>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</si>
  <si>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</si>
  <si>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</si>
  <si>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</si>
  <si>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</si>
  <si>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</si>
  <si>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</si>
  <si>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</si>
  <si>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</si>
  <si>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</si>
  <si>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</si>
  <si>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</si>
  <si>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</si>
  <si>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</si>
  <si>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</si>
  <si>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</si>
  <si>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</si>
  <si>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</si>
  <si>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</si>
  <si>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</si>
  <si>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</si>
  <si>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</si>
  <si>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</si>
  <si>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</si>
  <si>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</si>
  <si>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</si>
  <si>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</si>
  <si>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</si>
  <si>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</si>
  <si>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</si>
  <si>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</si>
  <si>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</si>
  <si>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</si>
  <si>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</si>
  <si>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</si>
  <si>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</si>
  <si>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</si>
  <si>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</si>
  <si>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</si>
  <si>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</si>
  <si>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</si>
  <si>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</si>
  <si>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</si>
  <si>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</si>
  <si>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</si>
  <si>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</si>
  <si>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</si>
  <si>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</si>
  <si>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</si>
  <si>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</si>
  <si>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</si>
  <si>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</si>
  <si>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</si>
  <si>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</si>
  <si>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</si>
  <si>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</si>
  <si>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</si>
  <si>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</si>
  <si>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</si>
  <si>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</si>
  <si>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</si>
  <si>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</si>
  <si>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</si>
  <si>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</si>
  <si>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</si>
  <si>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</si>
  <si>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</si>
  <si>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</si>
  <si>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</si>
  <si>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</si>
  <si>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</si>
  <si>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</si>
  <si>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</si>
  <si>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</si>
  <si>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</si>
  <si>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</si>
  <si>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</si>
  <si>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</si>
  <si>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</si>
  <si>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</si>
  <si>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</si>
  <si>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</si>
  <si>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</si>
  <si>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</si>
  <si>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</si>
  <si>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</si>
  <si>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</si>
  <si>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</si>
  <si>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</si>
  <si>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</si>
  <si>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</si>
  <si>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</si>
  <si>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</si>
  <si>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</si>
  <si>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</si>
  <si>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</si>
  <si>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</si>
  <si>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</si>
  <si>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</si>
  <si>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</si>
  <si>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</si>
  <si>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</si>
  <si>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</si>
  <si>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</si>
  <si>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</si>
  <si>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</si>
  <si>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</si>
  <si>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</si>
  <si>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</si>
  <si>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</si>
  <si>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</si>
  <si>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</si>
  <si>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</si>
  <si>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</si>
  <si>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</si>
  <si>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</si>
  <si>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</si>
  <si>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</si>
  <si>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</si>
  <si>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</si>
  <si>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</si>
  <si>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</si>
  <si>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</si>
  <si>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</si>
  <si>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</si>
  <si>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</si>
  <si>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</si>
  <si>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</si>
  <si>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</si>
  <si>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</si>
  <si>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</si>
  <si>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</si>
  <si>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</si>
  <si>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</si>
  <si>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</si>
  <si>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</si>
  <si>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</si>
  <si>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</si>
  <si>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</si>
  <si>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</si>
  <si>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</si>
  <si>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</si>
  <si>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</si>
  <si>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</si>
  <si>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</si>
  <si>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</si>
  <si>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</si>
  <si>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</si>
  <si>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</si>
  <si>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</si>
  <si>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</si>
  <si>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</si>
  <si>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</si>
  <si>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</si>
  <si>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</si>
  <si>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</si>
  <si>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</si>
  <si>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</si>
  <si>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</si>
  <si>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</si>
  <si>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</si>
  <si>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</si>
  <si>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</si>
  <si>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</si>
  <si>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</si>
  <si>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</si>
  <si>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</si>
  <si>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</si>
  <si>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</si>
  <si>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</si>
  <si>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</si>
  <si>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</si>
  <si>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</si>
  <si>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</si>
  <si>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</si>
  <si>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</si>
  <si>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</si>
  <si>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</si>
  <si>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</si>
  <si>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</si>
  <si>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</si>
  <si>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</si>
  <si>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</si>
  <si>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</si>
  <si>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</si>
  <si>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</si>
  <si>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</si>
  <si>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</si>
  <si>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</si>
  <si>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</si>
  <si>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</si>
  <si>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</si>
  <si>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</si>
  <si>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</si>
  <si>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</si>
  <si>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</si>
  <si>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</si>
  <si>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</si>
  <si>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</si>
  <si>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</si>
  <si>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</si>
  <si>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</si>
  <si>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</si>
  <si>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</si>
  <si>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</si>
  <si>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</si>
  <si>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</si>
  <si>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</si>
  <si>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</si>
  <si>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</si>
  <si>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</si>
  <si>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</si>
  <si>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</si>
  <si>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</si>
  <si>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</si>
  <si>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</si>
  <si>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</si>
  <si>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</si>
  <si>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</si>
  <si>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</si>
  <si>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</si>
  <si>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</si>
  <si>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</si>
  <si>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</si>
  <si>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</si>
  <si>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</si>
  <si>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</si>
  <si>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</si>
  <si>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</si>
  <si>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</si>
  <si>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</si>
  <si>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</si>
  <si>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</si>
  <si>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</si>
  <si>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</si>
  <si>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</si>
  <si>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</si>
  <si>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</si>
  <si>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</si>
  <si>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</si>
  <si>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</si>
  <si>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</si>
  <si>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</si>
  <si>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</si>
  <si>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</si>
  <si>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</si>
  <si>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</si>
  <si>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</si>
  <si>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</si>
  <si>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</si>
  <si>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</si>
  <si>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</si>
  <si>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</si>
  <si>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</si>
  <si>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</si>
  <si>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</si>
  <si>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</si>
  <si>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</si>
  <si>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</si>
  <si>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</si>
  <si>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</si>
  <si>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</si>
  <si>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</si>
  <si>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</si>
  <si>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</si>
  <si>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</si>
  <si>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</si>
  <si>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</si>
  <si>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</si>
  <si>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</si>
  <si>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</si>
  <si>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</si>
  <si>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</si>
  <si>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</si>
  <si>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Cash</t>
  </si>
  <si>
    <t>Receivables, net of allowance for doubtful accounts of $4,094 and $3,774, respectively</t>
  </si>
  <si>
    <t>Inventories, net of reserves for obsolescence of $368 and $947, respectively</t>
  </si>
  <si>
    <t>Prepaid expenses and other assets</t>
  </si>
  <si>
    <t>Rental equipment, net of accumulated depreciation of $582,520 and $495,940, respectively</t>
  </si>
  <si>
    <t>Property and equipment, net of accumulated depreciation and amortization of $142,662 and $131,500, respectively</t>
  </si>
  <si>
    <t>Property and Equipment</t>
  </si>
  <si>
    <t>Deferred financing costs, net of accumulated amortization of $13,717 and $12,946, respectively</t>
  </si>
  <si>
    <t>Intangible assets, net of accumulated amortization of $3,320 at December 31, 2018</t>
  </si>
  <si>
    <t>Intangibles - Accumulated Amortisation</t>
  </si>
  <si>
    <t>Goodwill</t>
  </si>
  <si>
    <t>Total assets</t>
  </si>
  <si>
    <t>Liabilities and Stockholders Equity</t>
  </si>
  <si>
    <t>Liabilities:</t>
  </si>
  <si>
    <t>Amounts due on senior secured credit facility</t>
  </si>
  <si>
    <t>Accounts payable</t>
  </si>
  <si>
    <t>Manufacturer flooring plans payable</t>
  </si>
  <si>
    <t>Accrued expenses payable and other liabilities</t>
  </si>
  <si>
    <t>Accruals</t>
  </si>
  <si>
    <t>Dividends payable</t>
  </si>
  <si>
    <t>Senior unsecured notes, net of unaccreted discount of $3,168 and $3,644 and deferred financing costs of $2,052 and $2,268, respectively</t>
  </si>
  <si>
    <t>Capital leases payable</t>
  </si>
  <si>
    <t>Deferred income taxes</t>
  </si>
  <si>
    <t>Deferred compensation payable</t>
  </si>
  <si>
    <t>Total liabilities</t>
  </si>
  <si>
    <t>Commitments and Contingencies (Note 13)</t>
  </si>
  <si>
    <t>Stockholders equity:</t>
  </si>
  <si>
    <t>Preferred stock, $0.01 par value, 25,000,000 shares authorized; no shares issued</t>
  </si>
  <si>
    <t>Common stock, $0.01 par value, 175,000,000 shares authorized; 39,748,562 and</t>
  </si>
  <si>
    <t>39,623,773 shares issued at December 31, 2018 and 2017, respectively, and</t>
  </si>
  <si>
    <t>35,733,569 and 35,646,585 shares outstanding at December 31, 2018 and 2017, respectively</t>
  </si>
  <si>
    <t>Additional paid-in capital</t>
  </si>
  <si>
    <t>Treasury stock at cost, 4,014,993 and 3,977,188 shares of common stock held at</t>
  </si>
  <si>
    <t>Treasury Stock</t>
  </si>
  <si>
    <t>December 31, 2018 and 2017, respectively</t>
  </si>
  <si>
    <t>Retained earnings</t>
  </si>
  <si>
    <t>Total stockholders equity</t>
  </si>
  <si>
    <t>Elimination</t>
  </si>
  <si>
    <t>Revenues:</t>
  </si>
  <si>
    <t>Revenue</t>
  </si>
  <si>
    <t>Equipment rentals</t>
  </si>
  <si>
    <t>New equipment sales</t>
  </si>
  <si>
    <t>Used equipment sales</t>
  </si>
  <si>
    <t>Parts sales</t>
  </si>
  <si>
    <t>Services revenues</t>
  </si>
  <si>
    <t>Other</t>
  </si>
  <si>
    <t>Total revenues</t>
  </si>
  <si>
    <t>Cost of revenues:</t>
  </si>
  <si>
    <t>Rental depreciation</t>
  </si>
  <si>
    <t>Rental expense</t>
  </si>
  <si>
    <t>Total cost of revenues</t>
  </si>
  <si>
    <t>Total Cost of Revenue</t>
  </si>
  <si>
    <t>Total Cost of Revenue TODO REMOVE</t>
  </si>
  <si>
    <t>Gross profit (loss):</t>
  </si>
  <si>
    <t>Gross profit</t>
  </si>
  <si>
    <t>Gross Profit</t>
  </si>
  <si>
    <t>Selling, general and administrative expenses</t>
  </si>
  <si>
    <t>Equity in earnings of guarantor subsidiaries</t>
  </si>
  <si>
    <t>(16,136)</t>
  </si>
  <si>
    <t>Merger breakup fees, net of merger costs</t>
  </si>
  <si>
    <t>Gain from sales of property and equipment, net</t>
  </si>
  <si>
    <t>Gain on Disposals</t>
  </si>
  <si>
    <t>Income from operations</t>
  </si>
  <si>
    <t>Other income (expense):</t>
  </si>
  <si>
    <t>Interest expense</t>
  </si>
  <si>
    <t>Loss on early extinguishment of debt</t>
  </si>
  <si>
    <t>Other Income - net</t>
  </si>
  <si>
    <t>Other, net</t>
  </si>
  <si>
    <t>Total other expense, net</t>
  </si>
  <si>
    <t>Income before benefit for income taxes</t>
  </si>
  <si>
    <t>Profit before Zakat</t>
  </si>
  <si>
    <t>Benefit for income taxes</t>
  </si>
  <si>
    <t>(11,416)</t>
  </si>
  <si>
    <t>Other Income - Net profit (loss)</t>
  </si>
  <si>
    <t>Income before provision for income taxes</t>
  </si>
  <si>
    <t>Provision for income taxes</t>
  </si>
  <si>
    <t>Cash flows from operating activities:</t>
  </si>
  <si>
    <t>Operating Activities</t>
  </si>
  <si>
    <t>Net income</t>
  </si>
  <si>
    <t>Adjustments to reconcile net income to net cash provided</t>
  </si>
  <si>
    <t>by operating activities:</t>
  </si>
  <si>
    <t>Depreciation and amortization of property and equipment</t>
  </si>
  <si>
    <t>Depreciation of rental equipment</t>
  </si>
  <si>
    <t>Amortization of intangible assets</t>
  </si>
  <si>
    <t>Amortization of deferred financing costs</t>
  </si>
  <si>
    <t>Accretion of note discount, net of premium amortization</t>
  </si>
  <si>
    <t>Provision for losses on accounts receivable</t>
  </si>
  <si>
    <t>Provision for inventory obsolescence</t>
  </si>
  <si>
    <t>Change in deferred income taxes</t>
  </si>
  <si>
    <t>Stock-based compensation expense</t>
  </si>
  <si>
    <t>Gain from sales of rental equipment, net</t>
  </si>
  <si>
    <t>Changes in operating assets and liabilities, net of acquisitions:</t>
  </si>
  <si>
    <t>Receivables</t>
  </si>
  <si>
    <t>Inventories</t>
  </si>
  <si>
    <t>Net cash provided by operating activities</t>
  </si>
  <si>
    <t>Cash flows from investing activities:</t>
  </si>
  <si>
    <t>Investing Activities</t>
  </si>
  <si>
    <t>Acquisition of businesses, net of cash acquired</t>
  </si>
  <si>
    <t>Purchases of property and equipment</t>
  </si>
  <si>
    <t>Purchases of rental equipment</t>
  </si>
  <si>
    <t>Proceeds from sales of property and equipment</t>
  </si>
  <si>
    <t>Proceeds from sales of rental equipment</t>
  </si>
  <si>
    <t>Net cash used in investing activities</t>
  </si>
  <si>
    <t>Cash flows from financing activities:</t>
  </si>
  <si>
    <t>Financing Activities</t>
  </si>
  <si>
    <t>Purchases of treasury stock</t>
  </si>
  <si>
    <t>Borrowings on senior secured credit facility</t>
  </si>
  <si>
    <t>Payments on senior secured credit facility</t>
  </si>
  <si>
    <t>Principal payments on senior unsecured notes due 2022</t>
  </si>
  <si>
    <t>Costs paid to tender and redeem senior unsecured notes due 2022</t>
  </si>
  <si>
    <t>Proceeds from issuance of senior unsecured notes due 2025</t>
  </si>
  <si>
    <t>Payments of deferred financing costs</t>
  </si>
  <si>
    <t>Finance Costs</t>
  </si>
  <si>
    <t>Dividends paid</t>
  </si>
  <si>
    <t xml:space="preserve">Dividend paid to shareholders to parent on minority interests </t>
  </si>
  <si>
    <t>Payments of capital lease obligations</t>
  </si>
  <si>
    <t>Net cash provided by (used in) financing activities</t>
  </si>
  <si>
    <t>Net increase (decrease) in cash</t>
  </si>
  <si>
    <t>Cash, beginning of year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</si>
  <si>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</si>
  <si>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</si>
  <si>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</si>
  <si>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</si>
  <si>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</si>
  <si>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equipment rentals</t>
  </si>
  <si>
    <t>new equipment sales</t>
  </si>
  <si>
    <t>used equipment sales</t>
  </si>
  <si>
    <t>parts sales</t>
  </si>
  <si>
    <t>service revenues</t>
  </si>
  <si>
    <t>other</t>
  </si>
  <si>
    <t>turnover</t>
  </si>
  <si>
    <t>rental depreciation</t>
  </si>
  <si>
    <t>rental expense</t>
  </si>
  <si>
    <t>cost of goods sold</t>
  </si>
  <si>
    <t>changed value</t>
  </si>
  <si>
    <t>added value</t>
  </si>
  <si>
    <t>deleted value</t>
  </si>
  <si>
    <t>administrative expenses</t>
  </si>
  <si>
    <t>selling, general and administrative expenses</t>
  </si>
  <si>
    <t>other operating expenses</t>
  </si>
  <si>
    <t>merger costs (net of merger breakup fee proceeds)</t>
  </si>
  <si>
    <t>gain from sales of property and equipment, net</t>
  </si>
  <si>
    <t>changed value and sign</t>
  </si>
  <si>
    <t>interest paid and financial costs</t>
  </si>
  <si>
    <t>interest expense</t>
  </si>
  <si>
    <t>unrealized gain or loss</t>
  </si>
  <si>
    <t>loss on early extinguishment of debt</t>
  </si>
  <si>
    <t>other income (expenses)</t>
  </si>
  <si>
    <t>other, net</t>
  </si>
  <si>
    <t>current taxation</t>
  </si>
  <si>
    <t>income tax provision (benefit)</t>
  </si>
  <si>
    <t>new equipment</t>
  </si>
  <si>
    <t>used equipment</t>
  </si>
  <si>
    <t>parts, supplies and other</t>
  </si>
  <si>
    <t>stock - raw materials</t>
  </si>
  <si>
    <t>stock - finished goods</t>
  </si>
  <si>
    <t>land</t>
  </si>
  <si>
    <t>transportation equipment</t>
  </si>
  <si>
    <t>building and leasehold improvements</t>
  </si>
  <si>
    <t>office and computer equipment</t>
  </si>
  <si>
    <t>machinery and equipment</t>
  </si>
  <si>
    <t>property under capital leases</t>
  </si>
  <si>
    <t>construction in progress</t>
  </si>
  <si>
    <t>less accumulated depreciation and amortization</t>
  </si>
  <si>
    <t>accumulated depreciation and amortisation</t>
  </si>
  <si>
    <t>land and buildings</t>
  </si>
  <si>
    <t>vehicles</t>
  </si>
  <si>
    <t>property, plant and equipment</t>
  </si>
  <si>
    <t>leased assets</t>
  </si>
  <si>
    <t>other non-current assets</t>
  </si>
  <si>
    <t>rental equipment, net of accumulated depreciation</t>
  </si>
  <si>
    <t>deferred financing costs, net of accumulated amortization</t>
  </si>
  <si>
    <t>amounts due on senior secured credit facility</t>
  </si>
  <si>
    <t>accounts payable</t>
  </si>
  <si>
    <t>accrued expenses payable and other liabilities</t>
  </si>
  <si>
    <t>trade creditors</t>
  </si>
  <si>
    <t>manufacturer flooring plans payable</t>
  </si>
  <si>
    <t>senior unsecured notes, net of unaccreted discount</t>
  </si>
  <si>
    <t>capital leases payable</t>
  </si>
  <si>
    <t>deferred income taxes</t>
  </si>
  <si>
    <t>due to employee</t>
  </si>
  <si>
    <t>deferred compensation payable</t>
  </si>
  <si>
    <t>ordinary shares</t>
  </si>
  <si>
    <t>Common stock, $0.01 par value</t>
  </si>
  <si>
    <t>additional paid-in capital</t>
  </si>
  <si>
    <t>treasury stock (-)</t>
  </si>
  <si>
    <t>Treasury stock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</si>
</sst>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953-45E1-B920-112DC4EF70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08-40EB-9B43-DA3D0C7B24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6C-43F1-99FE-4E71E7AF8F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33-4357-A283-401F84F021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7D-4BEE-AF87-BA6675AF88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5C-4429-987C-7408EC68E8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A-4FF0-AB58-84CFC85001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4D-492D-A97C-47A155F872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70-451D-B39A-807925BBC8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D8-4E5E-AC3C-9156A20AE9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5F-4514-95AC-154C647BBD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97-49BF-9EB7-1FD85F6E91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DB-4F07-8475-08DBE8CC40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22-4051-B9B0-E162EFF314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9B8-41B4-B72A-709D223FF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140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76623</v>
      </c>
      <c r="G6" s="7">
        <f t="shared" ref="G6:O6" si="1">IF(G4=$BF$1,"",G71)</f>
        <v>109658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1393842</v>
      </c>
      <c r="G7" s="7">
        <f t="shared" ref="G7:O7" si="2">IF(G4=$BF$1,"",G128)</f>
        <v>1041582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333339</v>
      </c>
      <c r="G8" s="7">
        <f t="shared" ref="G8:O8" si="3">IF(G4=$BF$1,"",G161)</f>
        <v>426135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200998</v>
      </c>
      <c r="G9" s="7">
        <f t="shared" ref="G9:O9" si="4">IF(G4=$BF$1,"",G189)</f>
        <v>178931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1269380</v>
      </c>
      <c r="G10" s="7">
        <f t="shared" ref="G10:O10" si="5">IF(G4=$BF$1,"",G210)</f>
        <v>1071993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256803</v>
      </c>
      <c r="G11" s="7">
        <f t="shared" ref="G11:O11" si="6">IF(G4=$BF$1,"",G227)</f>
        <v>216793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1727181</v>
      </c>
      <c r="G12" s="35">
        <f t="shared" ref="G12:O12" si="7">IF(G4=$BF$1,"",SUM(G7:G8))</f>
        <v>1467717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1727181</v>
      </c>
      <c r="G13" s="35">
        <f t="shared" ref="G13:O13" si="8">IF(G4=$BF$1,"",SUM(G9:G11))</f>
        <v>1467717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592193+262948+125125+120454+63488+74753</f>
        <v>1238961</v>
      </c>
      <c r="G24">
        <f>479016+203301+107329+114253+62873+63247</f>
        <v>1030019</v>
      </c>
      <c r="H24">
        <v>0</v>
      </c>
      <c r="I24">
        <v>365859</v>
      </c>
      <c r="P24" s="49" t="s">
        <v>509</v>
      </c>
    </row>
    <row r="25" spans="5:16">
      <c r="E25" s="1" t="s">
        <v>27</v>
      </c>
      <c r="F25">
        <f>89520+232057+86052+88263+21328+74754</f>
        <v>591974</v>
      </c>
      <c r="G25">
        <f>77706+180702+74132+83135+21111+63870</f>
        <v>500656</v>
      </c>
      <c r="H25">
        <v>0</v>
      </c>
      <c r="I25">
        <v>0</v>
      </c>
      <c r="P25" s="49" t="s">
        <v>510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  <c r="F28" s="38">
        <v>208453</v>
      </c>
      <c r="G28" s="38">
        <v>169455</v>
      </c>
      <c r="P28" s="49" t="s">
        <v>510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438534</v>
      </c>
      <c r="G30" s="7">
        <f>IF(G4=$BF$1,"",G24-G25+ABS(G26)-G27-G28-G29)</f>
        <v>359908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  <c r="F31"/>
      <c r="G31"/>
      <c r="H31">
        <v>0</v>
      </c>
      <c r="I31">
        <v>-21746</v>
      </c>
      <c r="P31" s="49" t="s">
        <v>511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278298</v>
      </c>
      <c r="G34">
        <v>232784</v>
      </c>
      <c r="H34">
        <v>0</v>
      </c>
      <c r="I34">
        <v>460913</v>
      </c>
      <c r="P34" s="49" t="s">
        <v>509</v>
      </c>
    </row>
    <row r="35" spans="5:16">
      <c r="E35" s="1" t="s">
        <v>37</v>
      </c>
    </row>
    <row r="36" spans="5:16">
      <c r="E36" s="1" t="s">
        <v>38</v>
      </c>
      <c r="F36" s="38">
        <v>708</v>
      </c>
      <c r="G36" s="38">
        <v>-5782</v>
      </c>
      <c r="P36" s="49" t="s">
        <v>510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/>
      <c r="G39"/>
      <c r="H39">
        <v>0</v>
      </c>
      <c r="I39">
        <v>149400</v>
      </c>
      <c r="P39" s="49" t="s">
        <v>511</v>
      </c>
    </row>
    <row r="40" spans="5:16">
      <c r="E40" s="1" t="s">
        <v>42</v>
      </c>
      <c r="F40"/>
      <c r="G40"/>
      <c r="H40">
        <v>0</v>
      </c>
      <c r="I40">
        <v>162415</v>
      </c>
      <c r="P40" s="49" t="s">
        <v>511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279006</v>
      </c>
      <c r="G43" s="7">
        <f>G32+G33+G34+G35+G36+G37+G38+G39+G40+G41+G42</f>
        <v>227002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159528</v>
      </c>
      <c r="G44" s="7">
        <f>IF(G4=$BF$1,"",G30+G31-G43)</f>
        <v>132906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>
        <v>7118</v>
      </c>
      <c r="G45">
        <v>5009</v>
      </c>
      <c r="H45">
        <v>0</v>
      </c>
      <c r="I45">
        <v>8294</v>
      </c>
      <c r="P45" s="49" t="s">
        <v>509</v>
      </c>
    </row>
    <row r="46" spans="5:16">
      <c r="E46" s="1" t="s">
        <v>48</v>
      </c>
      <c r="G46" s="38">
        <v>-25363</v>
      </c>
      <c r="P46" s="49" t="s">
        <v>510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63707</v>
      </c>
      <c r="G49">
        <v>54958</v>
      </c>
      <c r="H49">
        <v>0</v>
      </c>
      <c r="I49">
        <v>-108562</v>
      </c>
      <c r="P49" s="49" t="s">
        <v>517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1724</v>
      </c>
      <c r="G54">
        <v>1750</v>
      </c>
      <c r="H54">
        <v>0</v>
      </c>
      <c r="I54">
        <v>-51737</v>
      </c>
      <c r="P54" s="49" t="s">
        <v>509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104663</v>
      </c>
      <c r="G59" s="7">
        <f>IF(G4=$BF$1,"",G44+G45+G46+G47+G48-G49-G50-G51+G52-G53+G54+G55-G56+G57+G58)</f>
        <v>59344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28040</v>
      </c>
      <c r="G60">
        <v>-50314</v>
      </c>
      <c r="H60">
        <v>0</v>
      </c>
      <c r="I60">
        <v>-28456</v>
      </c>
      <c r="P60" s="49" t="s">
        <v>510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76623</v>
      </c>
      <c r="G67" s="7">
        <f>IF(G4=$BF$1,"",SUM(G59,-G60,-ABS(G61),-G62,-G66))</f>
        <v>109658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76623</v>
      </c>
      <c r="G71" s="7">
        <f t="shared" ref="G71:O71" si="14">IF(G4=$BF$1,"",SUM(G67:G70))</f>
        <v>109658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0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76623</v>
      </c>
      <c r="G83" s="7">
        <f t="shared" ref="G83:O83" si="15">IF(G4=$BF$1,"",SUM(G71:G82))</f>
        <v>109658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7597+63060</f>
        <v>70657</v>
      </c>
      <c r="G89" s="38">
        <f>7165+55523</f>
        <v>62688</v>
      </c>
      <c r="P89" s="49" t="s">
        <v>510</v>
      </c>
    </row>
    <row r="90" spans="5:16">
      <c r="E90" s="1" t="s">
        <v>82</v>
      </c>
      <c r="F90" s="38">
        <v>9129</v>
      </c>
      <c r="G90" s="38">
        <v>4595</v>
      </c>
      <c r="P90" s="49" t="s">
        <v>510</v>
      </c>
    </row>
    <row r="91" spans="5:16">
      <c r="E91" s="1" t="s">
        <v>83</v>
      </c>
    </row>
    <row r="92" spans="5:16">
      <c r="E92" s="12" t="s">
        <v>84</v>
      </c>
      <c r="F92">
        <f>51758+17811</f>
        <v>69569</v>
      </c>
      <c r="G92">
        <f>53256+15983</f>
        <v>69239</v>
      </c>
      <c r="P92" s="49" t="s">
        <v>509</v>
      </c>
    </row>
    <row r="93" spans="5:16">
      <c r="E93" s="1" t="s">
        <v>85</v>
      </c>
      <c r="F93" s="38">
        <v>106011</v>
      </c>
      <c r="G93" s="38">
        <v>93550</v>
      </c>
      <c r="P93" s="49" t="s">
        <v>510</v>
      </c>
    </row>
    <row r="94" spans="5:16">
      <c r="E94" s="1" t="s">
        <v>86</v>
      </c>
      <c r="F94" s="38">
        <v>2417</v>
      </c>
      <c r="G94" s="38">
        <v>3217</v>
      </c>
      <c r="P94" s="49" t="s">
        <v>510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257783</v>
      </c>
      <c r="G98" s="7">
        <f>IF(G4=$BF$1,"",G89+G90+G91+G92+G93+G94+G95+G96)</f>
        <v>233289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-142662</v>
      </c>
      <c r="G99" s="38">
        <v>-131500</v>
      </c>
      <c r="P99" s="49" t="s">
        <v>510</v>
      </c>
    </row>
    <row r="100" spans="5:16">
      <c r="E100" s="6" t="s">
        <v>90</v>
      </c>
      <c r="F100" s="7">
        <f>F98+F99</f>
        <v>115121</v>
      </c>
      <c r="G100" s="7">
        <f t="shared" ref="G100:O100" si="17">IF(G4=$BF$1,"",G98+G99)</f>
        <v>101789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105843</v>
      </c>
      <c r="G101">
        <v>31197</v>
      </c>
    </row>
    <row r="102" spans="5:16">
      <c r="E102" s="1" t="s">
        <v>92</v>
      </c>
    </row>
    <row r="103" spans="5:16">
      <c r="E103" s="1" t="s">
        <v>93</v>
      </c>
      <c r="F103">
        <v>28380</v>
      </c>
      <c r="G103">
        <v>0</v>
      </c>
    </row>
    <row r="104" spans="5:16">
      <c r="E104" s="6" t="s">
        <v>94</v>
      </c>
      <c r="F104" s="7">
        <f>F101+F102+F103</f>
        <v>134223</v>
      </c>
      <c r="G104" s="7">
        <f t="shared" ref="G104:O104" si="18">IF(G4=$BF$1,"",G101+G102+G103)</f>
        <v>31197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  <c r="F105" s="38">
        <v>3000</v>
      </c>
      <c r="G105" s="38">
        <v>3772</v>
      </c>
      <c r="P105" s="49" t="s">
        <v>510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9" t="s">
        <v>511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1141498</v>
      </c>
      <c r="G125" s="38">
        <v>904824</v>
      </c>
      <c r="P125" s="49" t="s">
        <v>510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1393842</v>
      </c>
      <c r="G128" s="7">
        <f t="shared" ref="G128:O128" si="19">IF(G4=$BF$1,"",G100+SUM(G104:G126))</f>
        <v>1041582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16677</v>
      </c>
      <c r="G130">
        <v>165878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16677</v>
      </c>
      <c r="G140" s="7">
        <f t="shared" ref="G140:O140" si="20">IF(G4=$BF$1,"",G130+G131+G132+G133+G134+G135+G136+G139)</f>
        <v>165878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18015</v>
      </c>
      <c r="G142" s="38">
        <v>16879</v>
      </c>
      <c r="P142" s="49" t="s">
        <v>510</v>
      </c>
    </row>
    <row r="143" spans="5:16">
      <c r="E143" s="1" t="s">
        <v>125</v>
      </c>
    </row>
    <row r="144" spans="5:16">
      <c r="E144" s="1" t="s">
        <v>126</v>
      </c>
      <c r="F144" s="38">
        <f>84603+1980</f>
        <v>86583</v>
      </c>
      <c r="G144" s="38">
        <f>55704+2421</f>
        <v>58125</v>
      </c>
      <c r="P144" s="49" t="s">
        <v>510</v>
      </c>
    </row>
    <row r="145" spans="5:16">
      <c r="E145" s="6" t="s">
        <v>127</v>
      </c>
      <c r="F145" s="7">
        <f>F141+F142+F143+F144</f>
        <v>104598</v>
      </c>
      <c r="G145" s="7">
        <f t="shared" ref="G145:O145" si="21">IF(G4=$BF$1,"",G141+G142+G143+G144)</f>
        <v>75004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50"/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10508</v>
      </c>
      <c r="G154">
        <v>9172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201556</v>
      </c>
      <c r="G157">
        <v>176081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212064</v>
      </c>
      <c r="G160" s="7">
        <f>IF(G4=$BF$1,"",G146+G147+G148+G149+G150+G151+G152+G153+G154+G155+G156+G157+G158+G159)</f>
        <v>185253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333339</v>
      </c>
      <c r="G161" s="7">
        <f t="shared" ref="G161:O161" si="22">IF(G4=$BF$1,"",G140+G145+G160)</f>
        <v>426135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 s="38">
        <v>23666</v>
      </c>
      <c r="G172" s="38">
        <v>22002</v>
      </c>
      <c r="P172" s="49" t="s">
        <v>510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>
        <v>132</v>
      </c>
      <c r="G176">
        <v>150</v>
      </c>
    </row>
    <row r="177" spans="5:16">
      <c r="E177" s="1" t="s">
        <v>156</v>
      </c>
      <c r="F177" s="38">
        <v>1989</v>
      </c>
      <c r="G177" s="38">
        <v>1903</v>
      </c>
      <c r="P177" s="49" t="s">
        <v>510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101840+73371</f>
        <v>175211</v>
      </c>
      <c r="G184">
        <f>89781+65095</f>
        <v>154876</v>
      </c>
      <c r="P184" s="49" t="s">
        <v>509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49" t="s">
        <v>511</v>
      </c>
    </row>
    <row r="188" spans="5:16">
      <c r="E188" s="1" t="s">
        <v>164</v>
      </c>
      <c r="F188"/>
      <c r="G188"/>
      <c r="P188" s="49" t="s">
        <v>511</v>
      </c>
    </row>
    <row r="189" spans="5:16">
      <c r="E189" s="6" t="s">
        <v>13</v>
      </c>
      <c r="F189" s="7">
        <f>SUM(F163:F188)</f>
        <v>200998</v>
      </c>
      <c r="G189" s="7">
        <f t="shared" ref="G189:O189" si="23">IF(G4=$BF$1,"",SUM(G163:G188))</f>
        <v>178931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  <c r="F191" s="38">
        <v>170761</v>
      </c>
      <c r="P191" s="49" t="s">
        <v>510</v>
      </c>
    </row>
    <row r="192" spans="5:16">
      <c r="E192" s="1" t="s">
        <v>167</v>
      </c>
      <c r="F192" s="38">
        <v>944780</v>
      </c>
      <c r="G192" s="38">
        <v>944088</v>
      </c>
      <c r="P192" s="49" t="s">
        <v>510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 s="38">
        <v>726</v>
      </c>
      <c r="G195" s="38">
        <v>1486</v>
      </c>
      <c r="P195" s="49" t="s">
        <v>510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153113</v>
      </c>
      <c r="G203" s="38">
        <v>126419</v>
      </c>
      <c r="P203" s="49" t="s">
        <v>510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1269380</v>
      </c>
      <c r="G210" s="7">
        <f t="shared" ref="G210:O210" si="24">IF(G4=$BF$1,"",SUM(G191:G209))</f>
        <v>1071993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396+231174</f>
        <v>231570</v>
      </c>
      <c r="G212">
        <f>395+227070</f>
        <v>227465</v>
      </c>
      <c r="P212" s="49" t="s">
        <v>509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88332</v>
      </c>
      <c r="G217">
        <v>51077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-63099</v>
      </c>
      <c r="G223">
        <v>-61749</v>
      </c>
      <c r="P223" s="49" t="s">
        <v>510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256803</v>
      </c>
      <c r="G227" s="7">
        <f t="shared" ref="G227:O227" si="25">IF(G4=$BF$1,"",SUM(G212:G226))</f>
        <v>216793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233046</v>
      </c>
      <c r="G271">
        <v>193245</v>
      </c>
      <c r="H271">
        <v>189697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4880</v>
      </c>
      <c r="G275">
        <v>1320</v>
      </c>
      <c r="H275">
        <v>1220</v>
      </c>
    </row>
    <row r="276" spans="5:8">
      <c r="E276" s="1" t="s">
        <v>241</v>
      </c>
      <c r="F276">
        <v>0</v>
      </c>
      <c r="G276">
        <v>25363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  <c r="F281">
        <v>122</v>
      </c>
      <c r="G281">
        <v>161</v>
      </c>
      <c r="H281">
        <v>127</v>
      </c>
    </row>
    <row r="284" spans="5:8">
      <c r="E284" s="1" t="s">
        <v>247</v>
      </c>
    </row>
    <row r="285" spans="5:8" ht="25.5">
      <c r="E285" s="1" t="s">
        <v>248</v>
      </c>
      <c r="F285">
        <v>4300</v>
      </c>
      <c r="G285">
        <v>3587</v>
      </c>
      <c r="H285">
        <v>2705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26695</v>
      </c>
      <c r="G288">
        <v>-50535</v>
      </c>
      <c r="H288">
        <v>21578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269043</v>
      </c>
      <c r="G296" s="7">
        <f>IF(G4=$BF$1,"",G271+G272+G273+G274+G275+G276+G277+G278+G279+G280+G281+G282+G283+G284+G285+G286+G287+G288+G289+G290+G291+G292+G293+G294+G295)</f>
        <v>173141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269043</v>
      </c>
      <c r="G297" s="7">
        <f t="shared" ref="G297:O297" si="27">IF(G4=$BF$1,"",MIN(F267,F268,F269)+F296)</f>
        <v>269043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-197431</v>
      </c>
      <c r="G299">
        <v>126424</v>
      </c>
      <c r="H299">
        <v>4791</v>
      </c>
    </row>
    <row r="300" spans="5:15" ht="25.5">
      <c r="E300" s="1" t="s">
        <v>262</v>
      </c>
      <c r="F300">
        <v>-17761</v>
      </c>
      <c r="G300">
        <v>-40012</v>
      </c>
      <c r="H300">
        <v>4154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-965</v>
      </c>
      <c r="G302">
        <v>-1659</v>
      </c>
      <c r="H302">
        <v>2541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 ht="25.5">
      <c r="E315" s="1" t="s">
        <v>275</v>
      </c>
      <c r="F315">
        <v>6994</v>
      </c>
      <c r="G315">
        <v>50349</v>
      </c>
      <c r="H315">
        <v>-27345</v>
      </c>
    </row>
    <row r="316" spans="5:15">
      <c r="E316" s="1" t="s">
        <v>276</v>
      </c>
    </row>
    <row r="317" spans="5:15">
      <c r="E317" s="1" t="s">
        <v>277</v>
      </c>
      <c r="F317">
        <v>2572</v>
      </c>
      <c r="G317">
        <v>8230</v>
      </c>
      <c r="H317">
        <v>1667</v>
      </c>
    </row>
    <row r="318" spans="5:15" ht="25.5">
      <c r="E318" s="6" t="s">
        <v>278</v>
      </c>
      <c r="F318" s="7">
        <f>F299+F300+F301+F302+F303+F304+F305+F306+F307+F308+F309+F310+F311+F312+F313+F314+F315+F316+F317</f>
        <v>-206591</v>
      </c>
      <c r="G318" s="7">
        <f>IF(G4=$BF$1,"",G299+G300+G301+G302+G303+G304+G305+G306+G307+G308+G309+G310+G311+G312+G313+G314+G315+G316+G317)</f>
        <v>143332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62452</v>
      </c>
      <c r="G319" s="7">
        <f t="shared" ref="G319:O319" si="28">IF(G4=$BF$1,"",G297+G318)</f>
        <v>412375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62452</v>
      </c>
      <c r="G326" s="7">
        <f t="shared" ref="G326:O326" si="30">IF(G4=$BF$1,"",G325+G319)</f>
        <v>412375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-451560</v>
      </c>
      <c r="G328">
        <v>-256724</v>
      </c>
      <c r="H328">
        <v>-202604</v>
      </c>
    </row>
    <row r="329" spans="5:15">
      <c r="E329" s="1" t="s">
        <v>288</v>
      </c>
      <c r="F329">
        <v>121347</v>
      </c>
      <c r="G329">
        <v>103649</v>
      </c>
      <c r="H329">
        <v>88194</v>
      </c>
    </row>
    <row r="330" spans="5:15">
      <c r="E330" s="1" t="s">
        <v>289</v>
      </c>
    </row>
    <row r="331" spans="5:15" ht="25.5">
      <c r="E331" s="1" t="s">
        <v>290</v>
      </c>
      <c r="F331">
        <v>-196027</v>
      </c>
      <c r="G331">
        <v>0</v>
      </c>
      <c r="H331">
        <v>0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-526240</v>
      </c>
      <c r="G337" s="7">
        <f>IF(G4=$BF$1,"",SUM(G328:G336))</f>
        <v>-153075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0</v>
      </c>
      <c r="G339">
        <v>958500</v>
      </c>
      <c r="H339">
        <v>0</v>
      </c>
    </row>
    <row r="340" spans="5:15">
      <c r="E340" s="1" t="s">
        <v>299</v>
      </c>
      <c r="F340">
        <v>1436849</v>
      </c>
      <c r="G340">
        <v>1193544</v>
      </c>
      <c r="H340">
        <v>966146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-39274</v>
      </c>
      <c r="G348">
        <v>-39172</v>
      </c>
      <c r="H348">
        <v>-39066</v>
      </c>
    </row>
    <row r="349" spans="5:15">
      <c r="E349" s="12" t="s">
        <v>308</v>
      </c>
      <c r="F349">
        <v>-309</v>
      </c>
      <c r="G349">
        <v>-17496</v>
      </c>
      <c r="H349">
        <v>-203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1397266</v>
      </c>
      <c r="G352" s="7">
        <f>IF(G4=$BF$1,"",SUM(G339:G351))</f>
        <v>2095376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933478</v>
      </c>
      <c r="G353" s="7">
        <f t="shared" ref="G353:O353" si="33">IF(G4=$BF$1,"",G326+G337+G352)</f>
        <v>2354676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933478</v>
      </c>
      <c r="G355" s="7">
        <f t="shared" ref="G355:O355" si="34">IF(G4=$BF$1,"",G353+G354)</f>
        <v>2354676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</row>
    <row r="357" spans="5:15">
      <c r="E357" s="6" t="s">
        <v>316</v>
      </c>
      <c r="F357" s="7">
        <f>F355+F356</f>
        <v>933478</v>
      </c>
      <c r="G357" s="7">
        <f t="shared" ref="G357:O357" si="35">IF(G4=$BF$1,"",G355+G356)</f>
        <v>2354676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0.20285256873902327</v>
      </c>
      <c r="G364" s="24" t="str">
        <f t="shared" si="37"/>
        <v/>
      </c>
      <c r="H364" s="24">
        <f t="shared" si="37"/>
        <v>-1</v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-0.30125481041054913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0.17678067365847777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0.35395302999852296</v>
      </c>
      <c r="G369" s="27">
        <f t="shared" si="41"/>
        <v>0.34941879712898499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0.12875950090438681</v>
      </c>
      <c r="G370" s="27">
        <f t="shared" si="42"/>
        <v>0.12903257124383141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6.1844561693225213E-2</v>
      </c>
      <c r="G371" s="28">
        <f t="shared" si="43"/>
        <v>0.10646211380566767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4.436304012144645E-2</v>
      </c>
      <c r="G372" s="27">
        <f t="shared" si="44"/>
        <v>7.4713313261343978E-2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0.29837268256211963</v>
      </c>
      <c r="G373" s="27">
        <f t="shared" si="45"/>
        <v>0.5058189148173603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0.85131668308069619</v>
      </c>
      <c r="G376" s="30">
        <f t="shared" si="47"/>
        <v>0.85229236971432498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5.7257041389703387</v>
      </c>
      <c r="G377" s="30">
        <f t="shared" si="48"/>
        <v>5.7701309544127346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2.5040890326023826</v>
      </c>
      <c r="G378" s="30">
        <f t="shared" si="49"/>
        <v>2.4183194439390081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1.6584194867610622</v>
      </c>
      <c r="G382" s="32">
        <f t="shared" si="51"/>
        <v>2.3815604897977432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1.1380262490174031</v>
      </c>
      <c r="G383" s="32">
        <f t="shared" si="52"/>
        <v>1.9623821473081802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8.2970974835570505E-2</v>
      </c>
      <c r="G384" s="32">
        <f t="shared" si="53"/>
        <v>0.92705009193487997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0.31070955929909749</v>
      </c>
      <c r="G385" s="32">
        <f t="shared" si="54"/>
        <v>2.3046593379570894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16677</v>
      </c>
      <c r="G418" s="17">
        <f>G130-G417</f>
        <v>165878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23666</v>
      </c>
      <c r="G433" s="17">
        <f>G172-G432</f>
        <v>22002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494</v>
      </c>
      <c r="B1" s="39" t="s">
        <v>495</v>
      </c>
      <c r="C1" s="39" t="s">
        <v>496</v>
      </c>
      <c r="D1" s="39" t="s">
        <v>497</v>
      </c>
      <c r="E1" s="39"/>
    </row>
    <row r="2" spans="1:5">
      <c r="A2" s="41" t="s">
        <v>499</v>
      </c>
      <c r="B2" s="41" t="s">
        <v>505</v>
      </c>
      <c r="C2" s="39">
        <v>1</v>
      </c>
      <c r="D2" s="39" t="s">
        <v>498</v>
      </c>
      <c r="E2" s="39"/>
    </row>
    <row r="3" spans="1:5">
      <c r="A3" s="42" t="s">
        <v>500</v>
      </c>
      <c r="B3" s="42" t="s">
        <v>505</v>
      </c>
      <c r="C3" s="39">
        <v>1</v>
      </c>
      <c r="D3" s="39" t="s">
        <v>498</v>
      </c>
    </row>
    <row r="4" spans="1:5">
      <c r="A4" s="41" t="s">
        <v>501</v>
      </c>
      <c r="B4" s="41" t="s">
        <v>505</v>
      </c>
      <c r="C4" s="39">
        <v>1</v>
      </c>
      <c r="D4" s="39" t="s">
        <v>498</v>
      </c>
    </row>
    <row r="5" spans="1:5">
      <c r="A5" s="43" t="s">
        <v>502</v>
      </c>
      <c r="B5" s="44" t="s">
        <v>505</v>
      </c>
      <c r="C5" s="39">
        <v>1</v>
      </c>
      <c r="D5" s="39" t="s">
        <v>498</v>
      </c>
    </row>
    <row r="6" spans="1:5">
      <c r="A6" s="42" t="s">
        <v>503</v>
      </c>
      <c r="B6" s="44" t="s">
        <v>505</v>
      </c>
      <c r="C6" s="39">
        <v>1</v>
      </c>
      <c r="D6" s="39" t="s">
        <v>498</v>
      </c>
    </row>
    <row r="7" spans="1:5">
      <c r="A7" s="43" t="s">
        <v>504</v>
      </c>
      <c r="B7" s="41" t="s">
        <v>505</v>
      </c>
      <c r="C7" s="39">
        <v>1</v>
      </c>
      <c r="D7" s="39" t="s">
        <v>498</v>
      </c>
    </row>
    <row r="8" spans="1:5">
      <c r="A8" s="42" t="s">
        <v>506</v>
      </c>
      <c r="B8" s="42" t="s">
        <v>30</v>
      </c>
      <c r="C8" s="39">
        <v>0</v>
      </c>
      <c r="D8" s="39" t="s">
        <v>498</v>
      </c>
    </row>
    <row r="9" spans="1:5">
      <c r="A9" s="42" t="s">
        <v>507</v>
      </c>
      <c r="B9" s="42" t="s">
        <v>508</v>
      </c>
      <c r="C9" s="39">
        <v>0</v>
      </c>
      <c r="D9" s="39" t="s">
        <v>498</v>
      </c>
    </row>
    <row r="10" spans="1:5">
      <c r="A10" s="45" t="s">
        <v>500</v>
      </c>
      <c r="B10" s="42" t="s">
        <v>508</v>
      </c>
      <c r="C10" s="39">
        <v>0</v>
      </c>
      <c r="D10" s="39" t="s">
        <v>498</v>
      </c>
    </row>
    <row r="11" spans="1:5">
      <c r="A11" s="45" t="s">
        <v>501</v>
      </c>
      <c r="B11" s="42" t="s">
        <v>508</v>
      </c>
      <c r="C11" s="39">
        <v>0</v>
      </c>
      <c r="D11" s="39" t="s">
        <v>498</v>
      </c>
    </row>
    <row r="12" spans="1:5">
      <c r="A12" s="46" t="s">
        <v>502</v>
      </c>
      <c r="B12" s="42" t="s">
        <v>508</v>
      </c>
      <c r="C12" s="39">
        <v>0</v>
      </c>
      <c r="D12" s="39" t="s">
        <v>498</v>
      </c>
    </row>
    <row r="13" spans="1:5">
      <c r="A13" s="46" t="s">
        <v>503</v>
      </c>
      <c r="B13" s="46" t="s">
        <v>508</v>
      </c>
      <c r="C13" s="39">
        <v>0</v>
      </c>
      <c r="D13" s="39" t="s">
        <v>498</v>
      </c>
    </row>
    <row r="14" spans="1:5">
      <c r="A14" s="46" t="s">
        <v>504</v>
      </c>
      <c r="B14" s="46" t="s">
        <v>508</v>
      </c>
      <c r="C14" s="39">
        <v>0</v>
      </c>
      <c r="D14" s="39" t="s">
        <v>498</v>
      </c>
    </row>
    <row r="15" spans="1:5">
      <c r="A15" s="47" t="s">
        <v>513</v>
      </c>
      <c r="B15" s="47" t="s">
        <v>512</v>
      </c>
      <c r="C15" s="39">
        <v>0</v>
      </c>
      <c r="D15" s="39" t="s">
        <v>498</v>
      </c>
    </row>
    <row r="16" spans="1:5">
      <c r="A16" s="47" t="s">
        <v>515</v>
      </c>
      <c r="B16" s="47" t="s">
        <v>514</v>
      </c>
      <c r="C16" s="39">
        <v>1</v>
      </c>
      <c r="D16" s="39" t="s">
        <v>498</v>
      </c>
    </row>
    <row r="17" spans="1:4">
      <c r="A17" s="47" t="s">
        <v>516</v>
      </c>
      <c r="B17" s="47" t="s">
        <v>47</v>
      </c>
      <c r="C17" s="39">
        <v>1</v>
      </c>
      <c r="D17" s="39" t="s">
        <v>498</v>
      </c>
    </row>
    <row r="18" spans="1:4">
      <c r="A18" s="47" t="s">
        <v>519</v>
      </c>
      <c r="B18" s="47" t="s">
        <v>518</v>
      </c>
      <c r="C18" s="39">
        <v>0</v>
      </c>
      <c r="D18" s="39" t="s">
        <v>498</v>
      </c>
    </row>
    <row r="19" spans="1:4">
      <c r="A19" s="47" t="s">
        <v>521</v>
      </c>
      <c r="B19" s="44" t="s">
        <v>520</v>
      </c>
      <c r="C19" s="39">
        <v>1</v>
      </c>
      <c r="D19" s="39" t="s">
        <v>498</v>
      </c>
    </row>
    <row r="20" spans="1:4">
      <c r="A20" s="45" t="s">
        <v>523</v>
      </c>
      <c r="B20" s="44" t="s">
        <v>522</v>
      </c>
      <c r="C20" s="39">
        <v>1</v>
      </c>
      <c r="D20" s="39" t="s">
        <v>498</v>
      </c>
    </row>
    <row r="21" spans="1:4">
      <c r="A21" s="47" t="s">
        <v>525</v>
      </c>
      <c r="B21" s="47" t="s">
        <v>524</v>
      </c>
      <c r="C21" s="39">
        <v>1</v>
      </c>
      <c r="D21" s="39" t="s">
        <v>498</v>
      </c>
    </row>
    <row r="22" spans="1:4">
      <c r="A22" s="47" t="s">
        <v>526</v>
      </c>
      <c r="B22" s="47" t="s">
        <v>530</v>
      </c>
      <c r="C22" s="39">
        <v>1</v>
      </c>
      <c r="D22" s="39" t="s">
        <v>498</v>
      </c>
    </row>
    <row r="23" spans="1:4">
      <c r="A23" s="48" t="s">
        <v>527</v>
      </c>
      <c r="B23" s="48" t="s">
        <v>530</v>
      </c>
      <c r="C23" s="39">
        <v>1</v>
      </c>
      <c r="D23" s="39" t="s">
        <v>498</v>
      </c>
    </row>
    <row r="24" spans="1:4">
      <c r="A24" s="47" t="s">
        <v>528</v>
      </c>
      <c r="B24" s="42" t="s">
        <v>529</v>
      </c>
      <c r="C24" s="39">
        <v>1</v>
      </c>
      <c r="D24" s="39" t="s">
        <v>498</v>
      </c>
    </row>
    <row r="25" spans="1:4">
      <c r="A25" s="47" t="s">
        <v>531</v>
      </c>
      <c r="B25" s="48" t="s">
        <v>540</v>
      </c>
      <c r="C25" s="39">
        <v>1</v>
      </c>
      <c r="D25" s="39" t="s">
        <v>498</v>
      </c>
    </row>
    <row r="26" spans="1:4">
      <c r="A26" s="48" t="s">
        <v>532</v>
      </c>
      <c r="B26" s="48" t="s">
        <v>541</v>
      </c>
      <c r="C26" s="39">
        <v>1</v>
      </c>
      <c r="D26" s="39" t="s">
        <v>498</v>
      </c>
    </row>
    <row r="27" spans="1:4">
      <c r="A27" s="47" t="s">
        <v>533</v>
      </c>
      <c r="B27" s="48" t="s">
        <v>540</v>
      </c>
      <c r="C27" s="39">
        <v>1</v>
      </c>
      <c r="D27" s="39" t="s">
        <v>498</v>
      </c>
    </row>
    <row r="28" spans="1:4">
      <c r="A28" s="47" t="s">
        <v>534</v>
      </c>
      <c r="B28" s="47" t="s">
        <v>542</v>
      </c>
      <c r="C28" s="39">
        <v>1</v>
      </c>
      <c r="D28" s="39" t="s">
        <v>498</v>
      </c>
    </row>
    <row r="29" spans="1:4">
      <c r="A29" s="47" t="s">
        <v>535</v>
      </c>
      <c r="B29" s="48" t="s">
        <v>542</v>
      </c>
      <c r="C29" s="39">
        <v>1</v>
      </c>
      <c r="D29" s="39" t="s">
        <v>498</v>
      </c>
    </row>
    <row r="30" spans="1:4">
      <c r="A30" s="42" t="s">
        <v>536</v>
      </c>
      <c r="B30" s="48" t="s">
        <v>543</v>
      </c>
      <c r="C30" s="39">
        <v>1</v>
      </c>
      <c r="D30" s="39" t="s">
        <v>498</v>
      </c>
    </row>
    <row r="31" spans="1:4">
      <c r="A31" s="42" t="s">
        <v>537</v>
      </c>
      <c r="B31" s="42" t="s">
        <v>537</v>
      </c>
      <c r="C31" s="39">
        <v>1</v>
      </c>
      <c r="D31" s="39" t="s">
        <v>498</v>
      </c>
    </row>
    <row r="32" spans="1:4">
      <c r="A32" s="42" t="s">
        <v>538</v>
      </c>
      <c r="B32" s="42" t="s">
        <v>539</v>
      </c>
      <c r="C32" s="39">
        <v>1</v>
      </c>
      <c r="D32" s="39" t="s">
        <v>498</v>
      </c>
    </row>
    <row r="33" spans="1:4">
      <c r="A33" s="46" t="s">
        <v>545</v>
      </c>
      <c r="B33" s="48" t="s">
        <v>544</v>
      </c>
      <c r="C33" s="39">
        <v>1</v>
      </c>
      <c r="D33" s="39" t="s">
        <v>498</v>
      </c>
    </row>
    <row r="34" spans="1:4">
      <c r="A34" s="46" t="s">
        <v>546</v>
      </c>
      <c r="B34" s="48" t="s">
        <v>95</v>
      </c>
      <c r="C34" s="39">
        <v>1</v>
      </c>
      <c r="D34" s="39" t="s">
        <v>498</v>
      </c>
    </row>
    <row r="35" spans="1:4">
      <c r="A35" s="46" t="s">
        <v>547</v>
      </c>
      <c r="B35" s="48" t="s">
        <v>166</v>
      </c>
      <c r="C35" s="39">
        <v>1</v>
      </c>
      <c r="D35" s="39" t="s">
        <v>498</v>
      </c>
    </row>
    <row r="36" spans="1:4">
      <c r="A36" s="42" t="s">
        <v>548</v>
      </c>
      <c r="B36" s="42" t="s">
        <v>161</v>
      </c>
      <c r="C36" s="39">
        <v>1</v>
      </c>
      <c r="D36" s="39" t="s">
        <v>498</v>
      </c>
    </row>
    <row r="37" spans="1:4" ht="25.5">
      <c r="A37" s="46" t="s">
        <v>549</v>
      </c>
      <c r="B37" s="48" t="s">
        <v>161</v>
      </c>
      <c r="C37" s="39">
        <v>1</v>
      </c>
      <c r="D37" s="39" t="s">
        <v>498</v>
      </c>
    </row>
    <row r="38" spans="1:4">
      <c r="A38" s="42" t="s">
        <v>551</v>
      </c>
      <c r="B38" s="42" t="s">
        <v>550</v>
      </c>
      <c r="C38" s="39">
        <v>1</v>
      </c>
      <c r="D38" s="39" t="s">
        <v>498</v>
      </c>
    </row>
    <row r="39" spans="1:4">
      <c r="A39" s="46" t="s">
        <v>552</v>
      </c>
      <c r="B39" s="48" t="s">
        <v>167</v>
      </c>
      <c r="C39" s="39">
        <v>1</v>
      </c>
      <c r="D39" s="39" t="s">
        <v>498</v>
      </c>
    </row>
    <row r="40" spans="1:4">
      <c r="A40" s="42" t="s">
        <v>553</v>
      </c>
      <c r="B40" s="48" t="s">
        <v>170</v>
      </c>
      <c r="C40" s="39">
        <v>1</v>
      </c>
      <c r="D40" s="39" t="s">
        <v>498</v>
      </c>
    </row>
    <row r="41" spans="1:4">
      <c r="A41" s="42" t="s">
        <v>554</v>
      </c>
      <c r="B41" s="48" t="s">
        <v>178</v>
      </c>
      <c r="C41" s="39">
        <v>1</v>
      </c>
      <c r="D41" s="39" t="s">
        <v>498</v>
      </c>
    </row>
    <row r="42" spans="1:4">
      <c r="A42" s="48" t="s">
        <v>556</v>
      </c>
      <c r="B42" s="48" t="s">
        <v>555</v>
      </c>
      <c r="C42" s="39">
        <v>1</v>
      </c>
      <c r="D42" s="39" t="s">
        <v>498</v>
      </c>
    </row>
    <row r="43" spans="1:4">
      <c r="A43" t="s">
        <v>558</v>
      </c>
      <c r="B43" s="48" t="s">
        <v>557</v>
      </c>
      <c r="C43" s="39">
        <v>1</v>
      </c>
      <c r="D43" s="39" t="s">
        <v>498</v>
      </c>
    </row>
    <row r="44" spans="1:4">
      <c r="A44" s="42" t="s">
        <v>559</v>
      </c>
      <c r="B44" s="48" t="s">
        <v>557</v>
      </c>
      <c r="C44" s="39">
        <v>1</v>
      </c>
      <c r="D44" s="39" t="s">
        <v>498</v>
      </c>
    </row>
    <row r="45" spans="1:4">
      <c r="A45" t="s">
        <v>561</v>
      </c>
      <c r="B45" s="48" t="s">
        <v>560</v>
      </c>
      <c r="C45" s="39">
        <v>1</v>
      </c>
      <c r="D45" s="39" t="s">
        <v>498</v>
      </c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4" spans="1:6">
      <c r="A4" t="s">
        <v>374</v>
      </c>
    </row>
    <row r="5" spans="1:6">
      <c r="A5" t="s">
        <v>375</v>
      </c>
      <c r="B5" t="s">
        <v>117</v>
      </c>
      <c r="C5" t="s">
        <v>117</v>
      </c>
      <c r="D5" t="s">
        <v>116</v>
      </c>
      <c r="E5">
        <v>16677</v>
      </c>
      <c r="F5">
        <v>165878</v>
      </c>
    </row>
    <row r="6" spans="1:6">
      <c r="A6" t="s">
        <v>376</v>
      </c>
      <c r="B6" t="s">
        <v>352</v>
      </c>
      <c r="C6" t="s">
        <v>137</v>
      </c>
      <c r="D6" t="s">
        <v>116</v>
      </c>
      <c r="E6">
        <v>201556</v>
      </c>
      <c r="F6">
        <v>176081</v>
      </c>
    </row>
    <row r="7" spans="1:6">
      <c r="A7" t="s">
        <v>377</v>
      </c>
      <c r="D7" t="s">
        <v>116</v>
      </c>
      <c r="E7">
        <v>104598</v>
      </c>
      <c r="F7">
        <v>75004</v>
      </c>
    </row>
    <row r="8" spans="1:6">
      <c r="A8" t="s">
        <v>378</v>
      </c>
      <c r="B8" t="s">
        <v>134</v>
      </c>
      <c r="C8" t="s">
        <v>134</v>
      </c>
      <c r="D8" t="s">
        <v>116</v>
      </c>
      <c r="E8">
        <v>10508</v>
      </c>
      <c r="F8">
        <v>9172</v>
      </c>
    </row>
    <row r="9" spans="1:6">
      <c r="A9" t="s">
        <v>379</v>
      </c>
      <c r="D9" t="s">
        <v>116</v>
      </c>
      <c r="E9">
        <v>1141498</v>
      </c>
      <c r="F9">
        <v>904824</v>
      </c>
    </row>
    <row r="10" spans="1:6">
      <c r="A10" t="s">
        <v>380</v>
      </c>
      <c r="B10" t="s">
        <v>381</v>
      </c>
      <c r="C10" t="s">
        <v>84</v>
      </c>
      <c r="D10" t="s">
        <v>80</v>
      </c>
      <c r="E10">
        <v>115121</v>
      </c>
      <c r="F10">
        <v>101789</v>
      </c>
    </row>
    <row r="11" spans="1:6">
      <c r="A11" t="s">
        <v>382</v>
      </c>
      <c r="D11" t="s">
        <v>80</v>
      </c>
      <c r="E11">
        <v>3000</v>
      </c>
      <c r="F11">
        <v>3772</v>
      </c>
    </row>
    <row r="12" spans="1:6">
      <c r="A12" t="s">
        <v>383</v>
      </c>
      <c r="B12" t="s">
        <v>384</v>
      </c>
      <c r="C12" t="s">
        <v>93</v>
      </c>
      <c r="D12" t="s">
        <v>80</v>
      </c>
      <c r="E12">
        <v>28380</v>
      </c>
    </row>
    <row r="13" spans="1:6">
      <c r="A13" t="s">
        <v>385</v>
      </c>
      <c r="B13" t="s">
        <v>385</v>
      </c>
      <c r="C13" t="s">
        <v>91</v>
      </c>
      <c r="D13" t="s">
        <v>80</v>
      </c>
      <c r="E13">
        <v>105843</v>
      </c>
      <c r="F13">
        <v>31197</v>
      </c>
    </row>
    <row r="14" spans="1:6">
      <c r="A14" t="s">
        <v>386</v>
      </c>
      <c r="D14" t="s">
        <v>80</v>
      </c>
      <c r="E14">
        <v>1727181</v>
      </c>
      <c r="F14">
        <v>1467717</v>
      </c>
    </row>
    <row r="15" spans="1:6">
      <c r="A15" t="s">
        <v>387</v>
      </c>
      <c r="D15" t="s">
        <v>80</v>
      </c>
    </row>
    <row r="16" spans="1:6">
      <c r="A16" t="s">
        <v>388</v>
      </c>
      <c r="B16" t="s">
        <v>145</v>
      </c>
      <c r="C16" t="s">
        <v>145</v>
      </c>
      <c r="D16" t="s">
        <v>80</v>
      </c>
    </row>
    <row r="17" spans="1:6">
      <c r="A17" t="s">
        <v>389</v>
      </c>
      <c r="D17" t="s">
        <v>80</v>
      </c>
      <c r="E17">
        <v>170761</v>
      </c>
    </row>
    <row r="18" spans="1:6">
      <c r="A18" t="s">
        <v>390</v>
      </c>
      <c r="B18" t="s">
        <v>390</v>
      </c>
      <c r="C18" t="s">
        <v>163</v>
      </c>
      <c r="D18" t="s">
        <v>141</v>
      </c>
      <c r="E18">
        <v>101840</v>
      </c>
      <c r="F18">
        <v>89781</v>
      </c>
    </row>
    <row r="19" spans="1:6">
      <c r="A19" t="s">
        <v>391</v>
      </c>
      <c r="D19" t="s">
        <v>141</v>
      </c>
      <c r="E19">
        <v>23666</v>
      </c>
      <c r="F19">
        <v>22002</v>
      </c>
    </row>
    <row r="20" spans="1:6">
      <c r="A20" t="s">
        <v>392</v>
      </c>
      <c r="B20" t="s">
        <v>393</v>
      </c>
      <c r="C20" t="s">
        <v>161</v>
      </c>
      <c r="D20" t="s">
        <v>141</v>
      </c>
      <c r="E20">
        <v>73371</v>
      </c>
      <c r="F20">
        <v>65095</v>
      </c>
    </row>
    <row r="21" spans="1:6">
      <c r="A21" t="s">
        <v>394</v>
      </c>
      <c r="B21" t="s">
        <v>155</v>
      </c>
      <c r="C21" t="s">
        <v>155</v>
      </c>
      <c r="D21" t="s">
        <v>141</v>
      </c>
      <c r="E21">
        <v>132</v>
      </c>
      <c r="F21">
        <v>150</v>
      </c>
    </row>
    <row r="22" spans="1:6">
      <c r="A22" t="s">
        <v>395</v>
      </c>
      <c r="D22" t="s">
        <v>141</v>
      </c>
      <c r="E22">
        <v>944780</v>
      </c>
      <c r="F22">
        <v>944088</v>
      </c>
    </row>
    <row r="23" spans="1:6">
      <c r="A23" t="s">
        <v>396</v>
      </c>
      <c r="D23" t="s">
        <v>141</v>
      </c>
      <c r="E23">
        <v>726</v>
      </c>
      <c r="F23">
        <v>1486</v>
      </c>
    </row>
    <row r="24" spans="1:6">
      <c r="A24" t="s">
        <v>397</v>
      </c>
      <c r="B24" t="s">
        <v>101</v>
      </c>
      <c r="C24" t="s">
        <v>101</v>
      </c>
      <c r="D24" t="s">
        <v>80</v>
      </c>
      <c r="E24">
        <v>153113</v>
      </c>
      <c r="F24">
        <v>126419</v>
      </c>
    </row>
    <row r="25" spans="1:6">
      <c r="A25" t="s">
        <v>398</v>
      </c>
      <c r="D25" t="s">
        <v>141</v>
      </c>
      <c r="E25">
        <v>1989</v>
      </c>
      <c r="F25">
        <v>1903</v>
      </c>
    </row>
    <row r="26" spans="1:6">
      <c r="A26" t="s">
        <v>399</v>
      </c>
      <c r="B26" t="s">
        <v>164</v>
      </c>
      <c r="C26" t="s">
        <v>164</v>
      </c>
      <c r="D26" t="s">
        <v>141</v>
      </c>
      <c r="E26">
        <v>1470378</v>
      </c>
      <c r="F26">
        <v>1250924</v>
      </c>
    </row>
    <row r="27" spans="1:6">
      <c r="A27" t="s">
        <v>400</v>
      </c>
      <c r="B27" t="s">
        <v>180</v>
      </c>
      <c r="C27" t="s">
        <v>180</v>
      </c>
      <c r="D27" t="s">
        <v>165</v>
      </c>
    </row>
    <row r="28" spans="1:6">
      <c r="A28" t="s">
        <v>401</v>
      </c>
      <c r="B28" t="s">
        <v>181</v>
      </c>
      <c r="C28" t="s">
        <v>181</v>
      </c>
      <c r="D28" t="s">
        <v>141</v>
      </c>
    </row>
    <row r="29" spans="1:6">
      <c r="A29" t="s">
        <v>402</v>
      </c>
      <c r="B29" t="s">
        <v>182</v>
      </c>
      <c r="C29" t="s">
        <v>182</v>
      </c>
      <c r="D29" t="s">
        <v>141</v>
      </c>
    </row>
    <row r="30" spans="1:6">
      <c r="A30" t="s">
        <v>403</v>
      </c>
      <c r="B30" t="s">
        <v>182</v>
      </c>
      <c r="C30" t="s">
        <v>182</v>
      </c>
      <c r="D30" t="s">
        <v>181</v>
      </c>
    </row>
    <row r="31" spans="1:6">
      <c r="A31" t="s">
        <v>404</v>
      </c>
      <c r="D31" t="s">
        <v>181</v>
      </c>
    </row>
    <row r="32" spans="1:6">
      <c r="A32" t="s">
        <v>405</v>
      </c>
      <c r="D32" t="s">
        <v>181</v>
      </c>
      <c r="E32">
        <v>396</v>
      </c>
      <c r="F32">
        <v>395</v>
      </c>
    </row>
    <row r="33" spans="1:6">
      <c r="A33" t="s">
        <v>406</v>
      </c>
      <c r="B33" t="s">
        <v>182</v>
      </c>
      <c r="C33" t="s">
        <v>182</v>
      </c>
      <c r="D33" t="s">
        <v>181</v>
      </c>
      <c r="E33">
        <v>231174</v>
      </c>
      <c r="F33">
        <v>227070</v>
      </c>
    </row>
    <row r="34" spans="1:6">
      <c r="A34" t="s">
        <v>407</v>
      </c>
      <c r="B34" t="s">
        <v>408</v>
      </c>
      <c r="C34" t="s">
        <v>192</v>
      </c>
      <c r="D34" t="s">
        <v>181</v>
      </c>
    </row>
    <row r="35" spans="1:6">
      <c r="A35" t="s">
        <v>409</v>
      </c>
      <c r="D35" t="s">
        <v>181</v>
      </c>
      <c r="E35">
        <v>-63099</v>
      </c>
      <c r="F35">
        <v>-61749</v>
      </c>
    </row>
    <row r="36" spans="1:6">
      <c r="A36" t="s">
        <v>410</v>
      </c>
      <c r="B36" t="s">
        <v>187</v>
      </c>
      <c r="C36" t="s">
        <v>187</v>
      </c>
      <c r="D36" t="s">
        <v>181</v>
      </c>
      <c r="E36">
        <v>88332</v>
      </c>
      <c r="F36">
        <v>51077</v>
      </c>
    </row>
    <row r="37" spans="1:6">
      <c r="A37" t="s">
        <v>411</v>
      </c>
      <c r="B37" t="s">
        <v>195</v>
      </c>
      <c r="C37" t="s">
        <v>195</v>
      </c>
      <c r="D37" t="s">
        <v>181</v>
      </c>
      <c r="E37">
        <v>256803</v>
      </c>
      <c r="F37">
        <v>216793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0"/>
  <sheetViews>
    <sheetView topLeftCell="A19" workbookViewId="0">
      <selection activeCell="A32" sqref="A32"/>
    </sheetView>
  </sheetViews>
  <sheetFormatPr defaultRowHeight="12.75"/>
  <cols>
    <col min="1" max="4" width="25.7109375" customWidth="1"/>
  </cols>
  <sheetData>
    <row r="3" spans="1:8">
      <c r="G3" t="s">
        <v>412</v>
      </c>
    </row>
    <row r="5" spans="1:8">
      <c r="A5" t="s">
        <v>413</v>
      </c>
      <c r="B5" t="s">
        <v>414</v>
      </c>
      <c r="C5" t="s">
        <v>26</v>
      </c>
      <c r="D5" t="s">
        <v>414</v>
      </c>
    </row>
    <row r="6" spans="1:8">
      <c r="A6" t="s">
        <v>415</v>
      </c>
      <c r="D6" t="s">
        <v>414</v>
      </c>
      <c r="E6">
        <v>395275</v>
      </c>
      <c r="F6">
        <v>83741</v>
      </c>
      <c r="H6">
        <v>479016</v>
      </c>
    </row>
    <row r="7" spans="1:8">
      <c r="A7" t="s">
        <v>416</v>
      </c>
      <c r="D7" t="s">
        <v>414</v>
      </c>
      <c r="E7">
        <v>166730</v>
      </c>
      <c r="F7">
        <v>36571</v>
      </c>
      <c r="H7">
        <v>203301</v>
      </c>
    </row>
    <row r="8" spans="1:8">
      <c r="A8" t="s">
        <v>417</v>
      </c>
      <c r="D8" t="s">
        <v>414</v>
      </c>
      <c r="E8">
        <v>84741</v>
      </c>
      <c r="F8">
        <v>22588</v>
      </c>
      <c r="H8">
        <v>107329</v>
      </c>
    </row>
    <row r="9" spans="1:8">
      <c r="A9" t="s">
        <v>418</v>
      </c>
      <c r="D9" t="s">
        <v>414</v>
      </c>
      <c r="E9">
        <v>97852</v>
      </c>
      <c r="F9">
        <v>16401</v>
      </c>
      <c r="H9">
        <v>114253</v>
      </c>
    </row>
    <row r="10" spans="1:8">
      <c r="A10" t="s">
        <v>419</v>
      </c>
      <c r="B10" t="s">
        <v>414</v>
      </c>
      <c r="C10" t="s">
        <v>26</v>
      </c>
      <c r="D10" t="s">
        <v>414</v>
      </c>
      <c r="E10">
        <v>52807</v>
      </c>
      <c r="F10">
        <v>10066</v>
      </c>
      <c r="H10">
        <v>62873</v>
      </c>
    </row>
    <row r="11" spans="1:8">
      <c r="A11" t="s">
        <v>420</v>
      </c>
      <c r="D11" t="s">
        <v>414</v>
      </c>
      <c r="E11">
        <v>51627</v>
      </c>
      <c r="F11">
        <v>11620</v>
      </c>
      <c r="H11">
        <v>63247</v>
      </c>
    </row>
    <row r="12" spans="1:8">
      <c r="A12" t="s">
        <v>421</v>
      </c>
      <c r="D12" t="s">
        <v>414</v>
      </c>
      <c r="E12">
        <v>849032</v>
      </c>
      <c r="F12">
        <v>180987</v>
      </c>
      <c r="H12">
        <v>1030019</v>
      </c>
    </row>
    <row r="13" spans="1:8">
      <c r="A13" t="s">
        <v>422</v>
      </c>
      <c r="B13" t="s">
        <v>27</v>
      </c>
      <c r="C13" t="s">
        <v>27</v>
      </c>
      <c r="D13" t="s">
        <v>414</v>
      </c>
    </row>
    <row r="14" spans="1:8">
      <c r="A14" t="s">
        <v>423</v>
      </c>
      <c r="D14" t="s">
        <v>414</v>
      </c>
      <c r="E14">
        <v>140489</v>
      </c>
      <c r="F14">
        <v>28966</v>
      </c>
      <c r="H14">
        <v>169455</v>
      </c>
    </row>
    <row r="15" spans="1:8">
      <c r="A15" t="s">
        <v>424</v>
      </c>
      <c r="B15" t="s">
        <v>41</v>
      </c>
      <c r="C15" t="s">
        <v>41</v>
      </c>
      <c r="D15" t="s">
        <v>414</v>
      </c>
      <c r="E15">
        <v>64598</v>
      </c>
      <c r="F15">
        <v>13108</v>
      </c>
      <c r="H15">
        <v>77706</v>
      </c>
    </row>
    <row r="16" spans="1:8">
      <c r="A16" t="s">
        <v>416</v>
      </c>
      <c r="D16" t="s">
        <v>414</v>
      </c>
      <c r="E16">
        <v>148163</v>
      </c>
      <c r="F16">
        <v>32539</v>
      </c>
      <c r="H16">
        <v>180702</v>
      </c>
    </row>
    <row r="17" spans="1:8">
      <c r="A17" t="s">
        <v>417</v>
      </c>
      <c r="D17" t="s">
        <v>414</v>
      </c>
      <c r="E17">
        <v>59481</v>
      </c>
      <c r="F17">
        <v>14651</v>
      </c>
      <c r="H17">
        <v>74132</v>
      </c>
    </row>
    <row r="18" spans="1:8">
      <c r="A18" t="s">
        <v>418</v>
      </c>
      <c r="D18" t="s">
        <v>414</v>
      </c>
      <c r="E18">
        <v>71603</v>
      </c>
      <c r="F18">
        <v>11532</v>
      </c>
      <c r="H18">
        <v>83135</v>
      </c>
    </row>
    <row r="19" spans="1:8">
      <c r="A19" t="s">
        <v>419</v>
      </c>
      <c r="B19" t="s">
        <v>414</v>
      </c>
      <c r="C19" t="s">
        <v>26</v>
      </c>
      <c r="D19" t="s">
        <v>414</v>
      </c>
      <c r="E19">
        <v>17851</v>
      </c>
      <c r="F19">
        <v>3260</v>
      </c>
      <c r="H19">
        <v>21111</v>
      </c>
    </row>
    <row r="20" spans="1:8">
      <c r="A20" t="s">
        <v>420</v>
      </c>
      <c r="D20" t="s">
        <v>414</v>
      </c>
      <c r="E20">
        <v>52068</v>
      </c>
      <c r="F20">
        <v>11802</v>
      </c>
      <c r="H20">
        <v>63870</v>
      </c>
    </row>
    <row r="21" spans="1:8">
      <c r="A21" t="s">
        <v>425</v>
      </c>
      <c r="B21" t="s">
        <v>426</v>
      </c>
      <c r="C21" t="s">
        <v>427</v>
      </c>
      <c r="D21" t="s">
        <v>414</v>
      </c>
      <c r="E21">
        <v>554253</v>
      </c>
      <c r="F21">
        <v>115858</v>
      </c>
      <c r="H21">
        <v>670111</v>
      </c>
    </row>
    <row r="22" spans="1:8">
      <c r="A22" t="s">
        <v>428</v>
      </c>
      <c r="B22" t="s">
        <v>32</v>
      </c>
      <c r="C22" t="s">
        <v>32</v>
      </c>
      <c r="D22" t="s">
        <v>414</v>
      </c>
    </row>
    <row r="23" spans="1:8">
      <c r="A23" t="s">
        <v>415</v>
      </c>
      <c r="D23" t="s">
        <v>414</v>
      </c>
      <c r="E23">
        <v>190188</v>
      </c>
      <c r="F23">
        <v>41667</v>
      </c>
      <c r="H23">
        <v>231855</v>
      </c>
    </row>
    <row r="24" spans="1:8">
      <c r="A24" t="s">
        <v>416</v>
      </c>
      <c r="D24" t="s">
        <v>414</v>
      </c>
      <c r="E24">
        <v>18567</v>
      </c>
      <c r="F24">
        <v>4032</v>
      </c>
      <c r="H24">
        <v>22599</v>
      </c>
    </row>
    <row r="25" spans="1:8">
      <c r="A25" t="s">
        <v>417</v>
      </c>
      <c r="D25" t="s">
        <v>414</v>
      </c>
      <c r="E25">
        <v>25260</v>
      </c>
      <c r="F25">
        <v>7937</v>
      </c>
      <c r="H25">
        <v>33197</v>
      </c>
    </row>
    <row r="26" spans="1:8">
      <c r="A26" t="s">
        <v>418</v>
      </c>
      <c r="D26" t="s">
        <v>414</v>
      </c>
      <c r="E26">
        <v>26249</v>
      </c>
      <c r="F26">
        <v>4869</v>
      </c>
      <c r="H26">
        <v>31118</v>
      </c>
    </row>
    <row r="27" spans="1:8">
      <c r="A27" t="s">
        <v>419</v>
      </c>
      <c r="B27" t="s">
        <v>414</v>
      </c>
      <c r="C27" t="s">
        <v>26</v>
      </c>
      <c r="D27" t="s">
        <v>414</v>
      </c>
      <c r="E27">
        <v>34956</v>
      </c>
      <c r="F27">
        <v>6806</v>
      </c>
      <c r="H27">
        <v>41762</v>
      </c>
    </row>
    <row r="28" spans="1:8">
      <c r="A28" t="s">
        <v>420</v>
      </c>
      <c r="D28" t="s">
        <v>414</v>
      </c>
      <c r="E28">
        <v>-441</v>
      </c>
      <c r="F28">
        <v>-182</v>
      </c>
      <c r="H28">
        <v>-623</v>
      </c>
    </row>
    <row r="29" spans="1:8">
      <c r="A29" t="s">
        <v>429</v>
      </c>
      <c r="B29" t="s">
        <v>430</v>
      </c>
      <c r="C29" t="s">
        <v>32</v>
      </c>
      <c r="D29" t="s">
        <v>414</v>
      </c>
      <c r="E29">
        <v>294779</v>
      </c>
      <c r="F29">
        <v>65129</v>
      </c>
      <c r="H29">
        <v>359908</v>
      </c>
    </row>
    <row r="30" spans="1:8">
      <c r="A30" t="s">
        <v>431</v>
      </c>
      <c r="B30" t="s">
        <v>36</v>
      </c>
      <c r="C30" t="s">
        <v>36</v>
      </c>
      <c r="D30" t="s">
        <v>414</v>
      </c>
      <c r="E30">
        <v>190392</v>
      </c>
      <c r="F30">
        <v>42392</v>
      </c>
      <c r="H30">
        <v>232784</v>
      </c>
    </row>
    <row r="31" spans="1:8">
      <c r="A31" t="s">
        <v>432</v>
      </c>
      <c r="D31" t="s">
        <v>414</v>
      </c>
      <c r="E31">
        <v>16136</v>
      </c>
      <c r="G31" t="s">
        <v>433</v>
      </c>
    </row>
    <row r="32" spans="1:8">
      <c r="A32" t="s">
        <v>434</v>
      </c>
      <c r="D32" t="s">
        <v>414</v>
      </c>
      <c r="E32">
        <v>-5782</v>
      </c>
      <c r="H32">
        <v>-5782</v>
      </c>
    </row>
    <row r="33" spans="1:8">
      <c r="A33" t="s">
        <v>435</v>
      </c>
      <c r="B33" t="s">
        <v>436</v>
      </c>
      <c r="C33" t="s">
        <v>47</v>
      </c>
      <c r="D33" t="s">
        <v>414</v>
      </c>
      <c r="E33">
        <v>2435</v>
      </c>
      <c r="F33">
        <v>2574</v>
      </c>
      <c r="H33">
        <v>5009</v>
      </c>
    </row>
    <row r="34" spans="1:8">
      <c r="A34" t="s">
        <v>437</v>
      </c>
      <c r="D34" t="s">
        <v>414</v>
      </c>
      <c r="E34">
        <v>128740</v>
      </c>
      <c r="F34">
        <v>25311</v>
      </c>
      <c r="G34" t="s">
        <v>433</v>
      </c>
      <c r="H34">
        <v>137915</v>
      </c>
    </row>
    <row r="35" spans="1:8">
      <c r="A35" t="s">
        <v>438</v>
      </c>
      <c r="B35" t="s">
        <v>56</v>
      </c>
      <c r="C35" t="s">
        <v>56</v>
      </c>
      <c r="D35" t="s">
        <v>414</v>
      </c>
    </row>
    <row r="36" spans="1:8">
      <c r="A36" t="s">
        <v>439</v>
      </c>
      <c r="B36" t="s">
        <v>51</v>
      </c>
      <c r="C36" t="s">
        <v>51</v>
      </c>
      <c r="D36" t="s">
        <v>414</v>
      </c>
      <c r="E36">
        <v>-45480</v>
      </c>
      <c r="F36">
        <v>-9478</v>
      </c>
      <c r="H36">
        <v>-54958</v>
      </c>
    </row>
    <row r="37" spans="1:8">
      <c r="A37" t="s">
        <v>440</v>
      </c>
      <c r="B37" t="s">
        <v>441</v>
      </c>
      <c r="C37" t="s">
        <v>33</v>
      </c>
      <c r="D37" t="s">
        <v>414</v>
      </c>
      <c r="E37">
        <v>-25363</v>
      </c>
      <c r="H37">
        <v>-25363</v>
      </c>
    </row>
    <row r="38" spans="1:8">
      <c r="A38" t="s">
        <v>442</v>
      </c>
      <c r="B38" t="s">
        <v>441</v>
      </c>
      <c r="C38" t="s">
        <v>33</v>
      </c>
      <c r="D38" t="s">
        <v>414</v>
      </c>
      <c r="E38">
        <v>1447</v>
      </c>
      <c r="F38">
        <v>303</v>
      </c>
      <c r="H38">
        <v>1750</v>
      </c>
    </row>
    <row r="39" spans="1:8">
      <c r="A39" t="s">
        <v>443</v>
      </c>
      <c r="D39" t="s">
        <v>414</v>
      </c>
      <c r="E39">
        <v>-69396</v>
      </c>
      <c r="F39">
        <v>-9175</v>
      </c>
      <c r="H39">
        <v>-78571</v>
      </c>
    </row>
    <row r="40" spans="1:8">
      <c r="A40" t="s">
        <v>444</v>
      </c>
      <c r="B40" t="s">
        <v>445</v>
      </c>
      <c r="C40" t="s">
        <v>61</v>
      </c>
      <c r="D40" t="s">
        <v>414</v>
      </c>
      <c r="E40">
        <v>59344</v>
      </c>
      <c r="F40">
        <v>16136</v>
      </c>
      <c r="G40" t="s">
        <v>433</v>
      </c>
      <c r="H40">
        <v>59344</v>
      </c>
    </row>
    <row r="41" spans="1:8">
      <c r="A41" t="s">
        <v>446</v>
      </c>
      <c r="B41" t="s">
        <v>62</v>
      </c>
      <c r="C41" t="s">
        <v>62</v>
      </c>
      <c r="D41" t="s">
        <v>414</v>
      </c>
      <c r="E41">
        <v>-50314</v>
      </c>
      <c r="H41">
        <v>-50314</v>
      </c>
    </row>
    <row r="42" spans="1:8">
      <c r="D42" t="s">
        <v>414</v>
      </c>
    </row>
    <row r="43" spans="1:8">
      <c r="D43" t="s">
        <v>414</v>
      </c>
    </row>
    <row r="44" spans="1:8">
      <c r="D44" t="s">
        <v>414</v>
      </c>
      <c r="G44" t="s">
        <v>412</v>
      </c>
    </row>
    <row r="45" spans="1:8">
      <c r="D45" t="s">
        <v>414</v>
      </c>
    </row>
    <row r="46" spans="1:8">
      <c r="A46" t="s">
        <v>413</v>
      </c>
      <c r="B46" t="s">
        <v>414</v>
      </c>
      <c r="C46" t="s">
        <v>26</v>
      </c>
      <c r="D46" t="s">
        <v>414</v>
      </c>
    </row>
    <row r="47" spans="1:8">
      <c r="A47" t="s">
        <v>415</v>
      </c>
      <c r="D47" t="s">
        <v>414</v>
      </c>
      <c r="E47">
        <v>364654</v>
      </c>
      <c r="F47">
        <v>80573</v>
      </c>
      <c r="H47">
        <v>445227</v>
      </c>
    </row>
    <row r="48" spans="1:8">
      <c r="A48" t="s">
        <v>416</v>
      </c>
      <c r="D48" t="s">
        <v>414</v>
      </c>
      <c r="E48">
        <v>158291</v>
      </c>
      <c r="F48">
        <v>38397</v>
      </c>
      <c r="H48">
        <v>196688</v>
      </c>
    </row>
    <row r="49" spans="1:8">
      <c r="A49" t="s">
        <v>417</v>
      </c>
      <c r="D49" t="s">
        <v>414</v>
      </c>
      <c r="E49">
        <v>78956</v>
      </c>
      <c r="F49">
        <v>17954</v>
      </c>
      <c r="H49">
        <v>96910</v>
      </c>
    </row>
    <row r="50" spans="1:8">
      <c r="A50" t="s">
        <v>418</v>
      </c>
      <c r="D50" t="s">
        <v>414</v>
      </c>
      <c r="E50">
        <v>100920</v>
      </c>
      <c r="F50">
        <v>15069</v>
      </c>
      <c r="H50">
        <v>115989</v>
      </c>
    </row>
    <row r="51" spans="1:8">
      <c r="A51" t="s">
        <v>419</v>
      </c>
      <c r="B51" t="s">
        <v>414</v>
      </c>
      <c r="C51" t="s">
        <v>26</v>
      </c>
      <c r="D51" t="s">
        <v>414</v>
      </c>
      <c r="E51">
        <v>55391</v>
      </c>
      <c r="F51">
        <v>9282</v>
      </c>
      <c r="H51">
        <v>64673</v>
      </c>
    </row>
    <row r="52" spans="1:8">
      <c r="A52" t="s">
        <v>420</v>
      </c>
      <c r="D52" t="s">
        <v>414</v>
      </c>
      <c r="E52">
        <v>47461</v>
      </c>
      <c r="F52">
        <v>11189</v>
      </c>
      <c r="H52">
        <v>58650</v>
      </c>
    </row>
    <row r="53" spans="1:8">
      <c r="A53" t="s">
        <v>421</v>
      </c>
      <c r="B53" t="s">
        <v>45</v>
      </c>
      <c r="C53" t="s">
        <v>45</v>
      </c>
      <c r="D53" t="s">
        <v>414</v>
      </c>
      <c r="E53">
        <v>-805673</v>
      </c>
      <c r="F53">
        <v>-172464</v>
      </c>
      <c r="H53">
        <v>978137</v>
      </c>
    </row>
    <row r="54" spans="1:8">
      <c r="A54" t="s">
        <v>422</v>
      </c>
      <c r="B54" t="s">
        <v>27</v>
      </c>
      <c r="C54" t="s">
        <v>27</v>
      </c>
      <c r="D54" t="s">
        <v>414</v>
      </c>
    </row>
    <row r="55" spans="1:8">
      <c r="A55" t="s">
        <v>423</v>
      </c>
      <c r="B55" t="s">
        <v>42</v>
      </c>
      <c r="C55" t="s">
        <v>42</v>
      </c>
      <c r="D55" t="s">
        <v>414</v>
      </c>
      <c r="E55">
        <v>-134484</v>
      </c>
      <c r="F55">
        <v>-27931</v>
      </c>
      <c r="H55">
        <v>162415</v>
      </c>
    </row>
    <row r="56" spans="1:8">
      <c r="A56" t="s">
        <v>424</v>
      </c>
      <c r="B56" t="s">
        <v>41</v>
      </c>
      <c r="C56" t="s">
        <v>41</v>
      </c>
      <c r="D56" t="s">
        <v>414</v>
      </c>
      <c r="E56">
        <v>59263</v>
      </c>
      <c r="F56">
        <v>12431</v>
      </c>
      <c r="H56">
        <v>71694</v>
      </c>
    </row>
    <row r="57" spans="1:8">
      <c r="A57" t="s">
        <v>416</v>
      </c>
      <c r="D57" t="s">
        <v>414</v>
      </c>
      <c r="E57">
        <v>140948</v>
      </c>
      <c r="F57">
        <v>34608</v>
      </c>
      <c r="H57">
        <v>175556</v>
      </c>
    </row>
    <row r="58" spans="1:8">
      <c r="A58" t="s">
        <v>417</v>
      </c>
      <c r="D58" t="s">
        <v>414</v>
      </c>
      <c r="E58">
        <v>55075</v>
      </c>
      <c r="F58">
        <v>11663</v>
      </c>
      <c r="H58">
        <v>66738</v>
      </c>
    </row>
    <row r="59" spans="1:8">
      <c r="A59" t="s">
        <v>418</v>
      </c>
      <c r="D59" t="s">
        <v>414</v>
      </c>
      <c r="E59">
        <v>73587</v>
      </c>
      <c r="F59">
        <v>10740</v>
      </c>
      <c r="H59">
        <v>84327</v>
      </c>
    </row>
    <row r="60" spans="1:8">
      <c r="A60" t="s">
        <v>419</v>
      </c>
      <c r="B60" t="s">
        <v>414</v>
      </c>
      <c r="C60" t="s">
        <v>26</v>
      </c>
      <c r="D60" t="s">
        <v>414</v>
      </c>
      <c r="E60">
        <v>18963</v>
      </c>
      <c r="F60">
        <v>2876</v>
      </c>
      <c r="H60">
        <v>21839</v>
      </c>
    </row>
    <row r="61" spans="1:8">
      <c r="A61" t="s">
        <v>420</v>
      </c>
      <c r="D61" t="s">
        <v>414</v>
      </c>
      <c r="E61">
        <v>48273</v>
      </c>
      <c r="F61">
        <v>11684</v>
      </c>
      <c r="H61">
        <v>59957</v>
      </c>
    </row>
    <row r="62" spans="1:8">
      <c r="A62" t="s">
        <v>425</v>
      </c>
      <c r="B62" t="s">
        <v>426</v>
      </c>
      <c r="C62" t="s">
        <v>427</v>
      </c>
      <c r="D62" t="s">
        <v>414</v>
      </c>
      <c r="E62">
        <v>530593</v>
      </c>
      <c r="F62">
        <v>111933</v>
      </c>
      <c r="H62">
        <v>642526</v>
      </c>
    </row>
    <row r="63" spans="1:8">
      <c r="A63" t="s">
        <v>428</v>
      </c>
      <c r="B63" t="s">
        <v>32</v>
      </c>
      <c r="C63" t="s">
        <v>32</v>
      </c>
      <c r="D63" t="s">
        <v>414</v>
      </c>
    </row>
    <row r="64" spans="1:8">
      <c r="A64" t="s">
        <v>415</v>
      </c>
      <c r="D64" t="s">
        <v>414</v>
      </c>
      <c r="E64">
        <v>170907</v>
      </c>
      <c r="F64">
        <v>40211</v>
      </c>
      <c r="H64">
        <v>211118</v>
      </c>
    </row>
    <row r="65" spans="1:8">
      <c r="A65" t="s">
        <v>416</v>
      </c>
      <c r="D65" t="s">
        <v>414</v>
      </c>
      <c r="E65">
        <v>17343</v>
      </c>
      <c r="F65">
        <v>3789</v>
      </c>
      <c r="H65">
        <v>21132</v>
      </c>
    </row>
    <row r="66" spans="1:8">
      <c r="A66" t="s">
        <v>417</v>
      </c>
      <c r="D66" t="s">
        <v>414</v>
      </c>
      <c r="E66">
        <v>23881</v>
      </c>
      <c r="F66">
        <v>6291</v>
      </c>
      <c r="H66">
        <v>30172</v>
      </c>
    </row>
    <row r="67" spans="1:8">
      <c r="A67" t="s">
        <v>418</v>
      </c>
      <c r="D67" t="s">
        <v>414</v>
      </c>
      <c r="E67">
        <v>27333</v>
      </c>
      <c r="F67">
        <v>4329</v>
      </c>
      <c r="H67">
        <v>31662</v>
      </c>
    </row>
    <row r="68" spans="1:8">
      <c r="A68" t="s">
        <v>419</v>
      </c>
      <c r="B68" t="s">
        <v>414</v>
      </c>
      <c r="C68" t="s">
        <v>26</v>
      </c>
      <c r="D68" t="s">
        <v>414</v>
      </c>
      <c r="E68">
        <v>36428</v>
      </c>
      <c r="F68">
        <v>6406</v>
      </c>
      <c r="H68">
        <v>42834</v>
      </c>
    </row>
    <row r="69" spans="1:8">
      <c r="A69" t="s">
        <v>420</v>
      </c>
      <c r="D69" t="s">
        <v>414</v>
      </c>
      <c r="E69">
        <v>-812</v>
      </c>
      <c r="F69">
        <v>-495</v>
      </c>
      <c r="H69">
        <v>-1307</v>
      </c>
    </row>
    <row r="70" spans="1:8">
      <c r="A70" t="s">
        <v>429</v>
      </c>
      <c r="B70" t="s">
        <v>430</v>
      </c>
      <c r="C70" t="s">
        <v>32</v>
      </c>
      <c r="D70" t="s">
        <v>414</v>
      </c>
      <c r="E70">
        <v>275080</v>
      </c>
      <c r="F70">
        <v>60531</v>
      </c>
      <c r="H70">
        <v>335611</v>
      </c>
    </row>
    <row r="71" spans="1:8">
      <c r="A71" t="s">
        <v>431</v>
      </c>
      <c r="B71" t="s">
        <v>36</v>
      </c>
      <c r="C71" t="s">
        <v>36</v>
      </c>
      <c r="D71" t="s">
        <v>414</v>
      </c>
      <c r="E71">
        <v>187369</v>
      </c>
      <c r="F71">
        <v>40760</v>
      </c>
      <c r="H71">
        <v>228129</v>
      </c>
    </row>
    <row r="72" spans="1:8">
      <c r="A72" t="s">
        <v>432</v>
      </c>
      <c r="D72" t="s">
        <v>414</v>
      </c>
      <c r="E72">
        <v>11416</v>
      </c>
      <c r="G72" t="s">
        <v>447</v>
      </c>
    </row>
    <row r="73" spans="1:8">
      <c r="A73" t="s">
        <v>435</v>
      </c>
      <c r="B73" t="s">
        <v>436</v>
      </c>
      <c r="C73" t="s">
        <v>47</v>
      </c>
      <c r="D73" t="s">
        <v>414</v>
      </c>
      <c r="E73">
        <v>2789</v>
      </c>
      <c r="F73">
        <v>496</v>
      </c>
      <c r="H73">
        <v>3285</v>
      </c>
    </row>
    <row r="74" spans="1:8">
      <c r="A74" t="s">
        <v>437</v>
      </c>
      <c r="B74" t="s">
        <v>414</v>
      </c>
      <c r="C74" t="s">
        <v>26</v>
      </c>
      <c r="D74" t="s">
        <v>414</v>
      </c>
      <c r="E74">
        <v>101916</v>
      </c>
      <c r="F74">
        <v>20267</v>
      </c>
      <c r="G74" t="s">
        <v>447</v>
      </c>
      <c r="H74">
        <v>110767</v>
      </c>
    </row>
    <row r="75" spans="1:8">
      <c r="A75" t="s">
        <v>438</v>
      </c>
      <c r="B75" t="s">
        <v>56</v>
      </c>
      <c r="C75" t="s">
        <v>56</v>
      </c>
      <c r="D75" t="s">
        <v>414</v>
      </c>
    </row>
    <row r="76" spans="1:8">
      <c r="A76" t="s">
        <v>439</v>
      </c>
      <c r="B76" t="s">
        <v>51</v>
      </c>
      <c r="C76" t="s">
        <v>51</v>
      </c>
      <c r="D76" t="s">
        <v>414</v>
      </c>
      <c r="E76">
        <v>-44503</v>
      </c>
      <c r="F76">
        <v>-9101</v>
      </c>
      <c r="H76">
        <v>-53604</v>
      </c>
    </row>
    <row r="77" spans="1:8">
      <c r="A77" t="s">
        <v>442</v>
      </c>
      <c r="B77" t="s">
        <v>441</v>
      </c>
      <c r="C77" t="s">
        <v>33</v>
      </c>
      <c r="D77" t="s">
        <v>414</v>
      </c>
      <c r="E77">
        <v>1617</v>
      </c>
      <c r="F77">
        <v>250</v>
      </c>
      <c r="H77">
        <v>1867</v>
      </c>
    </row>
    <row r="78" spans="1:8">
      <c r="A78" t="s">
        <v>443</v>
      </c>
      <c r="B78" t="s">
        <v>448</v>
      </c>
      <c r="C78" t="s">
        <v>56</v>
      </c>
      <c r="D78" t="s">
        <v>414</v>
      </c>
      <c r="E78">
        <v>-42886</v>
      </c>
      <c r="F78">
        <v>-8851</v>
      </c>
      <c r="H78">
        <v>-51737</v>
      </c>
    </row>
    <row r="79" spans="1:8">
      <c r="A79" t="s">
        <v>449</v>
      </c>
      <c r="B79" t="s">
        <v>61</v>
      </c>
      <c r="C79" t="s">
        <v>61</v>
      </c>
      <c r="D79" t="s">
        <v>414</v>
      </c>
      <c r="E79">
        <v>59030</v>
      </c>
      <c r="F79">
        <v>11416</v>
      </c>
      <c r="G79" t="s">
        <v>447</v>
      </c>
      <c r="H79">
        <v>59030</v>
      </c>
    </row>
    <row r="80" spans="1:8">
      <c r="A80" t="s">
        <v>450</v>
      </c>
      <c r="B80" t="s">
        <v>62</v>
      </c>
      <c r="C80" t="s">
        <v>62</v>
      </c>
      <c r="D80" t="s">
        <v>414</v>
      </c>
      <c r="E80">
        <v>21858</v>
      </c>
      <c r="H80">
        <v>21858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/>
  </sheetViews>
  <sheetFormatPr defaultRowHeight="12.75"/>
  <cols>
    <col min="1" max="4" width="25.7109375" customWidth="1"/>
  </cols>
  <sheetData>
    <row r="1" spans="1:7">
      <c r="E1">
        <v>31</v>
      </c>
    </row>
    <row r="2" spans="1:7">
      <c r="E2">
        <v>2018</v>
      </c>
      <c r="F2">
        <v>2017</v>
      </c>
      <c r="G2">
        <v>2016</v>
      </c>
    </row>
    <row r="4" spans="1:7">
      <c r="A4" t="s">
        <v>451</v>
      </c>
      <c r="B4" t="s">
        <v>286</v>
      </c>
      <c r="C4" t="s">
        <v>286</v>
      </c>
      <c r="D4" t="s">
        <v>452</v>
      </c>
    </row>
    <row r="5" spans="1:7">
      <c r="A5" t="s">
        <v>453</v>
      </c>
      <c r="B5" t="s">
        <v>292</v>
      </c>
      <c r="C5" t="s">
        <v>292</v>
      </c>
      <c r="D5" t="s">
        <v>452</v>
      </c>
      <c r="E5">
        <v>76623</v>
      </c>
      <c r="F5">
        <v>109658</v>
      </c>
      <c r="G5">
        <v>37172</v>
      </c>
    </row>
    <row r="6" spans="1:7">
      <c r="A6" t="s">
        <v>454</v>
      </c>
      <c r="D6" t="s">
        <v>452</v>
      </c>
    </row>
    <row r="7" spans="1:7">
      <c r="A7" t="s">
        <v>455</v>
      </c>
      <c r="B7" t="s">
        <v>231</v>
      </c>
      <c r="C7" t="s">
        <v>231</v>
      </c>
      <c r="D7" t="s">
        <v>452</v>
      </c>
    </row>
    <row r="8" spans="1:7">
      <c r="A8" t="s">
        <v>456</v>
      </c>
      <c r="B8" t="s">
        <v>236</v>
      </c>
      <c r="C8" t="s">
        <v>236</v>
      </c>
      <c r="D8" t="s">
        <v>452</v>
      </c>
      <c r="E8">
        <v>24593</v>
      </c>
      <c r="F8">
        <v>23790</v>
      </c>
      <c r="G8">
        <v>27282</v>
      </c>
    </row>
    <row r="9" spans="1:7">
      <c r="A9" t="s">
        <v>457</v>
      </c>
      <c r="B9" t="s">
        <v>236</v>
      </c>
      <c r="C9" t="s">
        <v>236</v>
      </c>
      <c r="D9" t="s">
        <v>452</v>
      </c>
      <c r="E9">
        <v>208453</v>
      </c>
      <c r="F9">
        <v>169455</v>
      </c>
      <c r="G9">
        <v>162415</v>
      </c>
    </row>
    <row r="10" spans="1:7">
      <c r="A10" t="s">
        <v>458</v>
      </c>
      <c r="B10" t="s">
        <v>240</v>
      </c>
      <c r="C10" t="s">
        <v>240</v>
      </c>
      <c r="D10" t="s">
        <v>452</v>
      </c>
      <c r="E10">
        <v>3320</v>
      </c>
    </row>
    <row r="11" spans="1:7">
      <c r="A11" t="s">
        <v>459</v>
      </c>
      <c r="B11" t="s">
        <v>240</v>
      </c>
      <c r="C11" t="s">
        <v>240</v>
      </c>
      <c r="D11" t="s">
        <v>452</v>
      </c>
      <c r="E11">
        <v>1083</v>
      </c>
      <c r="F11">
        <v>1046</v>
      </c>
      <c r="G11">
        <v>1052</v>
      </c>
    </row>
    <row r="12" spans="1:7">
      <c r="A12" t="s">
        <v>460</v>
      </c>
      <c r="B12" t="s">
        <v>240</v>
      </c>
      <c r="C12" t="s">
        <v>240</v>
      </c>
      <c r="D12" t="s">
        <v>452</v>
      </c>
      <c r="E12">
        <v>477</v>
      </c>
      <c r="F12">
        <v>274</v>
      </c>
      <c r="G12">
        <v>168</v>
      </c>
    </row>
    <row r="13" spans="1:7">
      <c r="A13" t="s">
        <v>461</v>
      </c>
      <c r="D13" t="s">
        <v>452</v>
      </c>
      <c r="E13">
        <v>2741</v>
      </c>
      <c r="F13">
        <v>3932</v>
      </c>
      <c r="G13">
        <v>3137</v>
      </c>
    </row>
    <row r="14" spans="1:7">
      <c r="A14" t="s">
        <v>462</v>
      </c>
      <c r="B14" t="s">
        <v>246</v>
      </c>
      <c r="C14" t="s">
        <v>246</v>
      </c>
      <c r="D14" t="s">
        <v>452</v>
      </c>
      <c r="E14">
        <v>122</v>
      </c>
      <c r="F14">
        <v>161</v>
      </c>
      <c r="G14">
        <v>127</v>
      </c>
    </row>
    <row r="15" spans="1:7">
      <c r="A15" t="s">
        <v>463</v>
      </c>
      <c r="B15" t="s">
        <v>251</v>
      </c>
      <c r="C15" t="s">
        <v>251</v>
      </c>
      <c r="D15" t="s">
        <v>452</v>
      </c>
      <c r="E15">
        <v>26695</v>
      </c>
      <c r="F15">
        <v>-50535</v>
      </c>
      <c r="G15">
        <v>21578</v>
      </c>
    </row>
    <row r="16" spans="1:7">
      <c r="A16" t="s">
        <v>464</v>
      </c>
      <c r="B16" t="s">
        <v>248</v>
      </c>
      <c r="C16" t="s">
        <v>248</v>
      </c>
      <c r="D16" t="s">
        <v>452</v>
      </c>
      <c r="E16">
        <v>4214</v>
      </c>
      <c r="F16">
        <v>3526</v>
      </c>
      <c r="G16">
        <v>3037</v>
      </c>
    </row>
    <row r="17" spans="1:7">
      <c r="A17" t="s">
        <v>440</v>
      </c>
      <c r="B17" t="s">
        <v>241</v>
      </c>
      <c r="C17" t="s">
        <v>241</v>
      </c>
      <c r="D17" t="s">
        <v>452</v>
      </c>
      <c r="F17">
        <v>25363</v>
      </c>
    </row>
    <row r="18" spans="1:7">
      <c r="A18" t="s">
        <v>435</v>
      </c>
      <c r="B18" t="s">
        <v>288</v>
      </c>
      <c r="C18" t="s">
        <v>288</v>
      </c>
      <c r="D18" t="s">
        <v>452</v>
      </c>
      <c r="E18">
        <v>-7118</v>
      </c>
      <c r="F18">
        <v>-5009</v>
      </c>
      <c r="G18">
        <v>-3285</v>
      </c>
    </row>
    <row r="19" spans="1:7">
      <c r="A19" t="s">
        <v>465</v>
      </c>
      <c r="D19" t="s">
        <v>452</v>
      </c>
      <c r="E19">
        <v>-38352</v>
      </c>
      <c r="F19">
        <v>-31882</v>
      </c>
      <c r="G19">
        <v>-29003</v>
      </c>
    </row>
    <row r="20" spans="1:7">
      <c r="A20" t="s">
        <v>466</v>
      </c>
      <c r="B20" t="s">
        <v>251</v>
      </c>
      <c r="C20" t="s">
        <v>251</v>
      </c>
      <c r="D20" t="s">
        <v>452</v>
      </c>
    </row>
    <row r="21" spans="1:7">
      <c r="A21" t="s">
        <v>467</v>
      </c>
      <c r="B21" t="s">
        <v>262</v>
      </c>
      <c r="C21" t="s">
        <v>262</v>
      </c>
      <c r="D21" t="s">
        <v>452</v>
      </c>
      <c r="E21">
        <v>-17761</v>
      </c>
      <c r="F21">
        <v>-40012</v>
      </c>
      <c r="G21">
        <v>4154</v>
      </c>
    </row>
    <row r="22" spans="1:7">
      <c r="A22" t="s">
        <v>468</v>
      </c>
      <c r="B22" t="s">
        <v>261</v>
      </c>
      <c r="C22" t="s">
        <v>261</v>
      </c>
      <c r="D22" t="s">
        <v>452</v>
      </c>
      <c r="E22">
        <v>-48230</v>
      </c>
      <c r="F22">
        <v>-31771</v>
      </c>
      <c r="G22">
        <v>4267</v>
      </c>
    </row>
    <row r="23" spans="1:7">
      <c r="A23" t="s">
        <v>378</v>
      </c>
      <c r="B23" t="s">
        <v>264</v>
      </c>
      <c r="C23" t="s">
        <v>264</v>
      </c>
      <c r="D23" t="s">
        <v>452</v>
      </c>
      <c r="E23">
        <v>-965</v>
      </c>
      <c r="F23">
        <v>-1659</v>
      </c>
      <c r="G23">
        <v>2541</v>
      </c>
    </row>
    <row r="24" spans="1:7">
      <c r="A24" t="s">
        <v>390</v>
      </c>
      <c r="B24" t="s">
        <v>275</v>
      </c>
      <c r="C24" t="s">
        <v>275</v>
      </c>
      <c r="D24" t="s">
        <v>452</v>
      </c>
      <c r="E24">
        <v>6994</v>
      </c>
      <c r="F24">
        <v>50349</v>
      </c>
      <c r="G24">
        <v>-27345</v>
      </c>
    </row>
    <row r="25" spans="1:7">
      <c r="A25" t="s">
        <v>391</v>
      </c>
      <c r="D25" t="s">
        <v>452</v>
      </c>
      <c r="E25">
        <v>1664</v>
      </c>
      <c r="F25">
        <v>-8778</v>
      </c>
      <c r="G25">
        <v>-31653</v>
      </c>
    </row>
    <row r="26" spans="1:7">
      <c r="A26" t="s">
        <v>392</v>
      </c>
      <c r="B26" t="s">
        <v>277</v>
      </c>
      <c r="C26" t="s">
        <v>277</v>
      </c>
      <c r="D26" t="s">
        <v>452</v>
      </c>
      <c r="E26">
        <v>2572</v>
      </c>
      <c r="F26">
        <v>8230</v>
      </c>
      <c r="G26">
        <v>1667</v>
      </c>
    </row>
    <row r="27" spans="1:7">
      <c r="A27" t="s">
        <v>398</v>
      </c>
      <c r="B27" t="s">
        <v>248</v>
      </c>
      <c r="C27" t="s">
        <v>248</v>
      </c>
      <c r="D27" t="s">
        <v>452</v>
      </c>
      <c r="E27">
        <v>86</v>
      </c>
      <c r="F27">
        <v>61</v>
      </c>
      <c r="G27">
        <v>-332</v>
      </c>
    </row>
    <row r="28" spans="1:7">
      <c r="A28" t="s">
        <v>469</v>
      </c>
      <c r="B28" t="s">
        <v>285</v>
      </c>
      <c r="C28" t="s">
        <v>285</v>
      </c>
      <c r="D28" t="s">
        <v>452</v>
      </c>
      <c r="E28">
        <v>247211</v>
      </c>
      <c r="F28">
        <v>226199</v>
      </c>
      <c r="G28">
        <v>176979</v>
      </c>
    </row>
    <row r="29" spans="1:7">
      <c r="A29" t="s">
        <v>470</v>
      </c>
      <c r="B29" t="s">
        <v>231</v>
      </c>
      <c r="C29" t="s">
        <v>231</v>
      </c>
      <c r="D29" t="s">
        <v>471</v>
      </c>
    </row>
    <row r="30" spans="1:7">
      <c r="A30" t="s">
        <v>472</v>
      </c>
      <c r="B30" t="s">
        <v>290</v>
      </c>
      <c r="C30" t="s">
        <v>290</v>
      </c>
      <c r="D30" t="s">
        <v>471</v>
      </c>
      <c r="E30">
        <v>-196027</v>
      </c>
    </row>
    <row r="31" spans="1:7">
      <c r="A31" t="s">
        <v>473</v>
      </c>
      <c r="B31" t="s">
        <v>287</v>
      </c>
      <c r="C31" t="s">
        <v>287</v>
      </c>
      <c r="D31" t="s">
        <v>471</v>
      </c>
      <c r="E31">
        <v>-34960</v>
      </c>
      <c r="F31">
        <v>-22515</v>
      </c>
      <c r="G31">
        <v>-22895</v>
      </c>
    </row>
    <row r="32" spans="1:7">
      <c r="A32" t="s">
        <v>474</v>
      </c>
      <c r="B32" t="s">
        <v>287</v>
      </c>
      <c r="C32" t="s">
        <v>287</v>
      </c>
      <c r="D32" t="s">
        <v>471</v>
      </c>
      <c r="E32">
        <v>-416600</v>
      </c>
      <c r="F32">
        <v>-234209</v>
      </c>
      <c r="G32">
        <v>-179709</v>
      </c>
    </row>
    <row r="33" spans="1:7">
      <c r="A33" t="s">
        <v>475</v>
      </c>
      <c r="B33" t="s">
        <v>288</v>
      </c>
      <c r="C33" t="s">
        <v>288</v>
      </c>
      <c r="D33" t="s">
        <v>471</v>
      </c>
      <c r="E33">
        <v>9261</v>
      </c>
      <c r="F33">
        <v>7506</v>
      </c>
      <c r="G33">
        <v>3805</v>
      </c>
    </row>
    <row r="34" spans="1:7">
      <c r="A34" t="s">
        <v>476</v>
      </c>
      <c r="B34" t="s">
        <v>288</v>
      </c>
      <c r="C34" t="s">
        <v>288</v>
      </c>
      <c r="D34" t="s">
        <v>471</v>
      </c>
      <c r="E34">
        <v>112086</v>
      </c>
      <c r="F34">
        <v>96143</v>
      </c>
      <c r="G34">
        <v>84389</v>
      </c>
    </row>
    <row r="35" spans="1:7">
      <c r="A35" t="s">
        <v>477</v>
      </c>
      <c r="B35" t="s">
        <v>296</v>
      </c>
      <c r="C35" t="s">
        <v>296</v>
      </c>
      <c r="D35" t="s">
        <v>471</v>
      </c>
      <c r="E35">
        <v>-526240</v>
      </c>
      <c r="F35">
        <v>-153075</v>
      </c>
      <c r="G35">
        <v>-114410</v>
      </c>
    </row>
    <row r="36" spans="1:7">
      <c r="A36" t="s">
        <v>478</v>
      </c>
      <c r="B36" t="s">
        <v>297</v>
      </c>
      <c r="C36" t="s">
        <v>297</v>
      </c>
      <c r="D36" t="s">
        <v>479</v>
      </c>
    </row>
    <row r="37" spans="1:7">
      <c r="A37" t="s">
        <v>480</v>
      </c>
      <c r="B37" t="s">
        <v>298</v>
      </c>
      <c r="C37" t="s">
        <v>298</v>
      </c>
      <c r="D37" t="s">
        <v>471</v>
      </c>
      <c r="E37">
        <v>-1350</v>
      </c>
      <c r="F37">
        <v>-783</v>
      </c>
      <c r="G37">
        <v>-561</v>
      </c>
    </row>
    <row r="38" spans="1:7">
      <c r="A38" t="s">
        <v>481</v>
      </c>
      <c r="B38" t="s">
        <v>299</v>
      </c>
      <c r="C38" t="s">
        <v>299</v>
      </c>
      <c r="D38" t="s">
        <v>479</v>
      </c>
      <c r="E38">
        <v>1436849</v>
      </c>
      <c r="F38">
        <v>1193544</v>
      </c>
      <c r="G38">
        <v>966146</v>
      </c>
    </row>
    <row r="39" spans="1:7">
      <c r="A39" t="s">
        <v>482</v>
      </c>
      <c r="D39" t="s">
        <v>471</v>
      </c>
      <c r="E39">
        <v>-1266088</v>
      </c>
      <c r="F39">
        <v>-1356186</v>
      </c>
      <c r="G39">
        <v>-988361</v>
      </c>
    </row>
    <row r="40" spans="1:7">
      <c r="A40" t="s">
        <v>483</v>
      </c>
      <c r="D40" t="s">
        <v>471</v>
      </c>
      <c r="F40">
        <v>-630000</v>
      </c>
    </row>
    <row r="41" spans="1:7">
      <c r="A41" t="s">
        <v>484</v>
      </c>
      <c r="D41" t="s">
        <v>471</v>
      </c>
      <c r="F41">
        <v>-23336</v>
      </c>
    </row>
    <row r="42" spans="1:7">
      <c r="A42" t="s">
        <v>485</v>
      </c>
      <c r="B42" t="s">
        <v>298</v>
      </c>
      <c r="C42" t="s">
        <v>298</v>
      </c>
      <c r="D42" t="s">
        <v>479</v>
      </c>
      <c r="F42">
        <v>958500</v>
      </c>
    </row>
    <row r="43" spans="1:7">
      <c r="A43" t="s">
        <v>486</v>
      </c>
      <c r="B43" t="s">
        <v>487</v>
      </c>
      <c r="C43" t="s">
        <v>487</v>
      </c>
      <c r="D43" t="s">
        <v>479</v>
      </c>
      <c r="E43">
        <v>-97</v>
      </c>
      <c r="F43">
        <v>-17278</v>
      </c>
    </row>
    <row r="44" spans="1:7">
      <c r="A44" t="s">
        <v>488</v>
      </c>
      <c r="B44" t="s">
        <v>489</v>
      </c>
      <c r="C44" t="s">
        <v>307</v>
      </c>
      <c r="D44" t="s">
        <v>479</v>
      </c>
      <c r="E44">
        <v>-39274</v>
      </c>
      <c r="F44">
        <v>-39172</v>
      </c>
      <c r="G44">
        <v>-39066</v>
      </c>
    </row>
    <row r="45" spans="1:7">
      <c r="A45" t="s">
        <v>490</v>
      </c>
      <c r="B45" t="s">
        <v>487</v>
      </c>
      <c r="C45" t="s">
        <v>487</v>
      </c>
      <c r="D45" t="s">
        <v>479</v>
      </c>
      <c r="E45">
        <v>-212</v>
      </c>
      <c r="F45">
        <v>-218</v>
      </c>
      <c r="G45">
        <v>-203</v>
      </c>
    </row>
    <row r="46" spans="1:7">
      <c r="A46" t="s">
        <v>491</v>
      </c>
      <c r="B46" t="s">
        <v>311</v>
      </c>
      <c r="C46" t="s">
        <v>311</v>
      </c>
      <c r="D46" t="s">
        <v>479</v>
      </c>
      <c r="E46">
        <v>129828</v>
      </c>
      <c r="F46">
        <v>85071</v>
      </c>
      <c r="G46">
        <v>-62045</v>
      </c>
    </row>
    <row r="47" spans="1:7">
      <c r="A47" t="s">
        <v>492</v>
      </c>
      <c r="B47" t="s">
        <v>261</v>
      </c>
      <c r="C47" t="s">
        <v>261</v>
      </c>
      <c r="D47" t="s">
        <v>452</v>
      </c>
      <c r="E47">
        <v>-149201</v>
      </c>
      <c r="F47">
        <v>158195</v>
      </c>
      <c r="G47">
        <v>524</v>
      </c>
    </row>
    <row r="48" spans="1:7">
      <c r="A48" t="s">
        <v>493</v>
      </c>
      <c r="D48" t="s">
        <v>479</v>
      </c>
      <c r="E48">
        <v>165878</v>
      </c>
      <c r="F48">
        <v>7683</v>
      </c>
      <c r="G48">
        <v>7159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15434-F5EB-4A9E-9705-17B97F3421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F0C843-D47B-4945-A476-00104C1AC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C2AF6EA-F172-49C0-BD0D-EE1D7E49A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2021-11-17T04:40:00Z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