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7" i="1" l="1"/>
  <c r="G189" i="1" s="1"/>
  <c r="G9" i="1" s="1"/>
  <c r="F187" i="1"/>
  <c r="F189" i="1" s="1"/>
  <c r="F9" i="1" s="1"/>
  <c r="G150" i="1"/>
  <c r="F150" i="1"/>
  <c r="F160" i="1" s="1"/>
  <c r="G92" i="1"/>
  <c r="G98" i="1" s="1"/>
  <c r="G100" i="1" s="1"/>
  <c r="G128" i="1" s="1"/>
  <c r="G7" i="1" s="1"/>
  <c r="F92" i="1"/>
  <c r="F98" i="1" s="1"/>
  <c r="F100" i="1" s="1"/>
  <c r="F128" i="1" s="1"/>
  <c r="F7" i="1" s="1"/>
  <c r="G89" i="1"/>
  <c r="F89" i="1"/>
  <c r="G49" i="1"/>
  <c r="F49" i="1"/>
  <c r="G48" i="1"/>
  <c r="F48" i="1"/>
  <c r="G24" i="1"/>
  <c r="F364" i="1" s="1"/>
  <c r="F24" i="1"/>
  <c r="F30" i="1" s="1"/>
  <c r="F369" i="1" s="1"/>
  <c r="G36" i="1"/>
  <c r="F36" i="1"/>
  <c r="F43" i="1" s="1"/>
  <c r="G32" i="1"/>
  <c r="F32" i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F381" i="1"/>
  <c r="K377" i="1"/>
  <c r="J377" i="1"/>
  <c r="O375" i="1"/>
  <c r="N375" i="1"/>
  <c r="M375" i="1"/>
  <c r="L375" i="1"/>
  <c r="K375" i="1"/>
  <c r="J375" i="1"/>
  <c r="F375" i="1"/>
  <c r="I373" i="1"/>
  <c r="H373" i="1"/>
  <c r="M371" i="1"/>
  <c r="L371" i="1"/>
  <c r="O370" i="1"/>
  <c r="N370" i="1"/>
  <c r="I369" i="1"/>
  <c r="H369" i="1"/>
  <c r="K368" i="1"/>
  <c r="J368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76" i="1" s="1"/>
  <c r="L12" i="1"/>
  <c r="L376" i="1" s="1"/>
  <c r="K12" i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J372" i="1" l="1"/>
  <c r="L382" i="1"/>
  <c r="K366" i="1"/>
  <c r="M382" i="1"/>
  <c r="M366" i="1"/>
  <c r="L366" i="1"/>
  <c r="N366" i="1"/>
  <c r="J376" i="1"/>
  <c r="H372" i="1"/>
  <c r="I366" i="1"/>
  <c r="I372" i="1"/>
  <c r="F161" i="1"/>
  <c r="F8" i="1" s="1"/>
  <c r="F12" i="1" s="1"/>
  <c r="G12" i="1"/>
  <c r="G366" i="1" s="1"/>
  <c r="G30" i="1"/>
  <c r="G369" i="1" s="1"/>
  <c r="G43" i="1"/>
  <c r="F384" i="1"/>
  <c r="F13" i="1"/>
  <c r="F377" i="1"/>
  <c r="G384" i="1"/>
  <c r="G13" i="1"/>
  <c r="G377" i="1"/>
  <c r="G353" i="1"/>
  <c r="G355" i="1" s="1"/>
  <c r="G357" i="1" s="1"/>
  <c r="G385" i="1"/>
  <c r="F353" i="1"/>
  <c r="F355" i="1" s="1"/>
  <c r="F357" i="1" s="1"/>
  <c r="F385" i="1"/>
  <c r="G383" i="1"/>
  <c r="G382" i="1"/>
  <c r="K372" i="1"/>
  <c r="K383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78" i="1"/>
  <c r="G381" i="1"/>
  <c r="I365" i="1"/>
  <c r="M368" i="1"/>
  <c r="M372" i="1"/>
  <c r="I375" i="1"/>
  <c r="O376" i="1"/>
  <c r="M377" i="1"/>
  <c r="K378" i="1"/>
  <c r="I381" i="1"/>
  <c r="O382" i="1"/>
  <c r="K384" i="1"/>
  <c r="J383" i="1"/>
  <c r="G375" i="1"/>
  <c r="I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H384" i="1"/>
  <c r="F44" i="1"/>
  <c r="H363" i="1"/>
  <c r="I363" i="1"/>
  <c r="F14" i="1" l="1"/>
  <c r="F376" i="1"/>
  <c r="F382" i="1"/>
  <c r="F383" i="1"/>
  <c r="F366" i="1"/>
  <c r="G376" i="1"/>
  <c r="G14" i="1"/>
  <c r="G44" i="1"/>
  <c r="G378" i="1" s="1"/>
  <c r="F59" i="1"/>
  <c r="F67" i="1" s="1"/>
  <c r="F71" i="1" s="1"/>
  <c r="F378" i="1"/>
  <c r="F370" i="1"/>
  <c r="G370" i="1" l="1"/>
  <c r="G59" i="1"/>
  <c r="G67" i="1" s="1"/>
  <c r="G71" i="1" s="1"/>
  <c r="G373" i="1" s="1"/>
  <c r="F373" i="1"/>
  <c r="F83" i="1"/>
  <c r="F372" i="1"/>
  <c r="F6" i="1"/>
  <c r="G6" i="1" l="1"/>
  <c r="G371" i="1" s="1"/>
  <c r="G372" i="1"/>
  <c r="G83" i="1"/>
  <c r="F371" i="1"/>
  <c r="F365" i="1" l="1"/>
  <c r="G365" i="1"/>
</calcChain>
</file>

<file path=xl/sharedStrings.xml><?xml version="1.0" encoding="utf-8"?>
<sst xmlns="http://schemas.openxmlformats.org/spreadsheetml/2006/main" count="1000" uniqueCount="608">
  <si>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</si>
  <si>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</si>
  <si>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</si>
  <si>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</si>
  <si>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</si>
  <si>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</si>
  <si>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</si>
  <si>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</si>
  <si>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</si>
  <si>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</si>
  <si>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</si>
  <si>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</si>
  <si>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</si>
  <si>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</si>
  <si>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</si>
  <si>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</si>
  <si>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</si>
  <si>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</si>
  <si>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</si>
  <si>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</si>
  <si>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</si>
  <si>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</si>
  <si>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</si>
  <si>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</si>
  <si>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</si>
  <si>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</si>
  <si>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</si>
  <si>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</si>
  <si>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</si>
  <si>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</si>
  <si>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</si>
  <si>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</si>
  <si>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</si>
  <si>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</si>
  <si>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</si>
  <si>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</si>
  <si>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</si>
  <si>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</si>
  <si>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</si>
  <si>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</si>
  <si>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</si>
  <si>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</si>
  <si>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</si>
  <si>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</si>
  <si>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</si>
  <si>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</si>
  <si>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</si>
  <si>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</si>
  <si>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</si>
  <si>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</si>
  <si>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</si>
  <si>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</si>
  <si>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</si>
  <si>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</si>
  <si>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</si>
  <si>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</si>
  <si>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</si>
  <si>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</si>
  <si>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</si>
  <si>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</si>
  <si>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</si>
  <si>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</si>
  <si>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</si>
  <si>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</si>
  <si>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</si>
  <si>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</si>
  <si>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</si>
  <si>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</si>
  <si>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</si>
  <si>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</si>
  <si>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</si>
  <si>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</si>
  <si>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</si>
  <si>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</si>
  <si>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</si>
  <si>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</si>
  <si>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</si>
  <si>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</si>
  <si>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</si>
  <si>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</si>
  <si>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</si>
  <si>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</si>
  <si>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</si>
  <si>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</si>
  <si>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</si>
  <si>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</si>
  <si>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</si>
  <si>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</si>
  <si>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</si>
  <si>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</si>
  <si>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</si>
  <si>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</si>
  <si>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</si>
  <si>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</si>
  <si>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</si>
  <si>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</si>
  <si>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</si>
  <si>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</si>
  <si>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</si>
  <si>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</si>
  <si>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</si>
  <si>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</si>
  <si>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</si>
  <si>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</si>
  <si>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</si>
  <si>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</si>
  <si>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</si>
  <si>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</si>
  <si>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</si>
  <si>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</si>
  <si>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</si>
  <si>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</si>
  <si>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</si>
  <si>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</si>
  <si>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</si>
  <si>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</si>
  <si>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</si>
  <si>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</si>
  <si>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</si>
  <si>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</si>
  <si>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</si>
  <si>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</si>
  <si>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</si>
  <si>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</si>
  <si>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</si>
  <si>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</si>
  <si>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</si>
  <si>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</si>
  <si>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</si>
  <si>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</si>
  <si>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</si>
  <si>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</si>
  <si>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</si>
  <si>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</si>
  <si>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</si>
  <si>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</si>
  <si>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</si>
  <si>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</si>
  <si>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</si>
  <si>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</si>
  <si>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</si>
  <si>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</si>
  <si>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</si>
  <si>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</si>
  <si>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</si>
  <si>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</si>
  <si>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</si>
  <si>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</si>
  <si>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</si>
  <si>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</si>
  <si>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</si>
  <si>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</si>
  <si>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</si>
  <si>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</si>
  <si>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</si>
  <si>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</si>
  <si>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</si>
  <si>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</si>
  <si>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</si>
  <si>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</si>
  <si>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</si>
  <si>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</si>
  <si>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</si>
  <si>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</si>
  <si>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</si>
  <si>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</si>
  <si>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</si>
  <si>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</si>
  <si>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</si>
  <si>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</si>
  <si>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</si>
  <si>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</si>
  <si>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</si>
  <si>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</si>
  <si>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</si>
  <si>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</si>
  <si>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</si>
  <si>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</si>
  <si>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</si>
  <si>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</si>
  <si>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</si>
  <si>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</si>
  <si>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</si>
  <si>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</si>
  <si>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</si>
  <si>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</si>
  <si>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</si>
  <si>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</si>
  <si>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</si>
  <si>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</si>
  <si>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</si>
  <si>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</si>
  <si>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</si>
  <si>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</si>
  <si>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</si>
  <si>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</si>
  <si>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</si>
  <si>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</si>
  <si>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</si>
  <si>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</si>
  <si>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</si>
  <si>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</si>
  <si>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</si>
  <si>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</si>
  <si>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</si>
  <si>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</si>
  <si>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</si>
  <si>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</si>
  <si>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</si>
  <si>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</si>
  <si>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</si>
  <si>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</si>
  <si>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</si>
  <si>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</si>
  <si>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</si>
  <si>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</si>
  <si>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</si>
  <si>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</si>
  <si>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</si>
  <si>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</si>
  <si>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</si>
  <si>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</si>
  <si>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</si>
  <si>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</si>
  <si>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</si>
  <si>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</si>
  <si>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</si>
  <si>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</si>
  <si>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</si>
  <si>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</si>
  <si>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</si>
  <si>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</si>
  <si>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</si>
  <si>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</si>
  <si>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</si>
  <si>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</si>
  <si>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</si>
  <si>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</si>
  <si>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</si>
  <si>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</si>
  <si>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</si>
  <si>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</si>
  <si>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</si>
  <si>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</si>
  <si>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</si>
  <si>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</si>
  <si>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</si>
  <si>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</si>
  <si>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</si>
  <si>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</si>
  <si>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</si>
  <si>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</si>
  <si>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</si>
  <si>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</si>
  <si>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</si>
  <si>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</si>
  <si>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</si>
  <si>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</si>
  <si>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</si>
  <si>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</si>
  <si>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</si>
  <si>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</si>
  <si>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</si>
  <si>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</si>
  <si>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</si>
  <si>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</si>
  <si>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</si>
  <si>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</si>
  <si>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</si>
  <si>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</si>
  <si>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</si>
  <si>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</si>
  <si>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</si>
  <si>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</si>
  <si>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</si>
  <si>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</si>
  <si>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</si>
  <si>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</si>
  <si>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</si>
  <si>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</si>
  <si>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</si>
  <si>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</si>
  <si>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</si>
  <si>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</si>
  <si>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</si>
  <si>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</si>
  <si>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</si>
  <si>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</si>
  <si>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</si>
  <si>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</si>
  <si>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</si>
  <si>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</si>
  <si>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</si>
  <si>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</si>
  <si>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</si>
  <si>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</si>
  <si>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</si>
  <si>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</si>
  <si>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</si>
  <si>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</si>
  <si>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</si>
  <si>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</si>
  <si>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</si>
  <si>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</si>
  <si>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</si>
  <si>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</si>
  <si>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</si>
  <si>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</si>
  <si>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</si>
  <si>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</si>
  <si>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</si>
  <si>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</si>
  <si>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</si>
  <si>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</si>
  <si>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</si>
  <si>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</si>
  <si>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</si>
  <si>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</si>
  <si>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</si>
  <si>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</si>
  <si>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</si>
  <si>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</si>
  <si>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</si>
  <si>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</si>
  <si>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</si>
  <si>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</si>
  <si>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</si>
  <si>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</si>
  <si>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</si>
  <si>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</si>
  <si>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</si>
  <si>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</si>
  <si>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</si>
  <si>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</si>
  <si>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</si>
  <si>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</si>
  <si>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</si>
  <si>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</si>
  <si>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</si>
  <si>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</si>
  <si>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</si>
  <si>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</si>
  <si>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</si>
  <si>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</si>
  <si>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</si>
  <si>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</si>
  <si>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</si>
  <si>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</si>
  <si>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</si>
  <si>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</si>
  <si>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</si>
  <si>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</si>
  <si>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</si>
  <si>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</si>
  <si>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</si>
  <si>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</si>
  <si>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</si>
  <si>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</si>
  <si>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</si>
  <si>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</si>
  <si>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</si>
  <si>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</si>
  <si>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</si>
  <si>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</si>
  <si>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</si>
  <si>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</si>
  <si>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</si>
  <si>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</si>
  <si>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</si>
  <si>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</si>
  <si>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</si>
  <si>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</si>
  <si>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</si>
  <si>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</si>
  <si>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per share data)</t>
  </si>
  <si>
    <t>Assets:</t>
  </si>
  <si>
    <t>Cash and due from banks</t>
  </si>
  <si>
    <t>Interest-bearing bank deposits</t>
  </si>
  <si>
    <t>Federal funds sold</t>
  </si>
  <si>
    <t>Securities available for sale, at fair value (amortized cost of $2,755,806 and $2,949,057)</t>
  </si>
  <si>
    <t>Securities held to maturity (fair value of $2,935,856 and $2,962,010)</t>
  </si>
  <si>
    <t>Loans held for sale</t>
  </si>
  <si>
    <t>Loans</t>
  </si>
  <si>
    <t>Less: allowance for loan losses</t>
  </si>
  <si>
    <t>Loans, net</t>
  </si>
  <si>
    <t>Property and equipment, net of accumulated depreciation of $225,969 and $214,998</t>
  </si>
  <si>
    <t>Property and Equipment</t>
  </si>
  <si>
    <t>Prepaid expense</t>
  </si>
  <si>
    <t>Other real estate and foreclosed assets, net</t>
  </si>
  <si>
    <t>Accrued interest receivable</t>
  </si>
  <si>
    <t>Goodwill</t>
  </si>
  <si>
    <t>Other intangible assets, net</t>
  </si>
  <si>
    <t>Other Intangibles</t>
  </si>
  <si>
    <t>Life insurance contracts</t>
  </si>
  <si>
    <t>Deferred tax asset, net</t>
  </si>
  <si>
    <t>Other assets</t>
  </si>
  <si>
    <t>Total assets</t>
  </si>
  <si>
    <t>Liabilities and Stockholders' Equity:</t>
  </si>
  <si>
    <t>Deposits:</t>
  </si>
  <si>
    <t>Noninterest-bearing</t>
  </si>
  <si>
    <t>Interest-bearing</t>
  </si>
  <si>
    <t>Total deposits</t>
  </si>
  <si>
    <t>Short-term borrowings</t>
  </si>
  <si>
    <t>Borrowings</t>
  </si>
  <si>
    <t>Long-term debt</t>
  </si>
  <si>
    <t>Accrued interest payable</t>
  </si>
  <si>
    <t>Accruals</t>
  </si>
  <si>
    <t>Other liabilities</t>
  </si>
  <si>
    <t>Total liabilities</t>
  </si>
  <si>
    <t>Stockholders' equity:</t>
  </si>
  <si>
    <t>Common stock</t>
  </si>
  <si>
    <t>Capital surplus</t>
  </si>
  <si>
    <t>Retained earnings</t>
  </si>
  <si>
    <t>Accumulated other comprehensive loss, net</t>
  </si>
  <si>
    <t>Total stockholders' equity</t>
  </si>
  <si>
    <t>Total liabilities and stockholders' equity</t>
  </si>
  <si>
    <t>Preferred shares authorized (par value of $20.00 per share)</t>
  </si>
  <si>
    <t>Preferred shares issued and outstanding</t>
  </si>
  <si>
    <t>Common shares authorized (par value of $3.33 per share)</t>
  </si>
  <si>
    <t>Common shares issued</t>
  </si>
  <si>
    <t>Interest income:</t>
  </si>
  <si>
    <t>Revenue</t>
  </si>
  <si>
    <t>Loans, including fees</t>
  </si>
  <si>
    <t>Securities-taxable</t>
  </si>
  <si>
    <t>Securities-tax exempt</t>
  </si>
  <si>
    <t>Short-term investments</t>
  </si>
  <si>
    <t>Total interest income</t>
  </si>
  <si>
    <t>Interest expense:</t>
  </si>
  <si>
    <t>Deposits</t>
  </si>
  <si>
    <t>Total interest expense</t>
  </si>
  <si>
    <t>Net interest income</t>
  </si>
  <si>
    <t>Provision for loan losses</t>
  </si>
  <si>
    <t>Net interest income after provision for loan losses</t>
  </si>
  <si>
    <t>Other Income - Net profit (loss)</t>
  </si>
  <si>
    <t>Noninterest income:</t>
  </si>
  <si>
    <t>Service charges on deposit accounts</t>
  </si>
  <si>
    <t>Trust fees</t>
  </si>
  <si>
    <t>Bank card and ATM fees</t>
  </si>
  <si>
    <t>Investment and annuity fees and insurance commissions</t>
  </si>
  <si>
    <t>Secondary mortgage market operations</t>
  </si>
  <si>
    <t>Amortization of loss share receivable</t>
  </si>
  <si>
    <t>Net gain on sales of assets</t>
  </si>
  <si>
    <t>Gain on Disposals</t>
  </si>
  <si>
    <t>Securities transactions</t>
  </si>
  <si>
    <t>Other income</t>
  </si>
  <si>
    <t>Total noninterest income</t>
  </si>
  <si>
    <t>Noninterest expense:</t>
  </si>
  <si>
    <t>Compensation expense</t>
  </si>
  <si>
    <t>Employee benefits</t>
  </si>
  <si>
    <t>Personnel expense</t>
  </si>
  <si>
    <t>Net occupancy expense</t>
  </si>
  <si>
    <t>Equipment expense</t>
  </si>
  <si>
    <t>Data processing expense</t>
  </si>
  <si>
    <t>Professional services expense</t>
  </si>
  <si>
    <t>Amortization of intangibles</t>
  </si>
  <si>
    <t>Amortisation of assets</t>
  </si>
  <si>
    <t>Deposit insurance and regulatory fees</t>
  </si>
  <si>
    <t>Other real estate income</t>
  </si>
  <si>
    <t>Other expense</t>
  </si>
  <si>
    <t>Other Expenses</t>
  </si>
  <si>
    <t>Total noninterest expense</t>
  </si>
  <si>
    <t>Income before income taxes</t>
  </si>
  <si>
    <t>Profit before Zakat</t>
  </si>
  <si>
    <t>Income taxes</t>
  </si>
  <si>
    <t>Net income</t>
  </si>
  <si>
    <t>Earnings per common share - basic</t>
  </si>
  <si>
    <t>Earnings per common share - diluted</t>
  </si>
  <si>
    <t>Dividends paid per share</t>
  </si>
  <si>
    <t>Weighted average shares outstanding-basic</t>
  </si>
  <si>
    <t>(in thousands)</t>
  </si>
  <si>
    <t>Other comprehensive income (loss) before income taxes:</t>
  </si>
  <si>
    <t>Net change in unrealized loss on available for sale securities and hedges</t>
  </si>
  <si>
    <t>Reclassification of net losses realized and included in earnings</t>
  </si>
  <si>
    <t>Valuation adjustment for pension plan amendment</t>
  </si>
  <si>
    <t>Other valuation adjustments of employee benefit plans</t>
  </si>
  <si>
    <t>Amortization of unrealized net loss on securities transferred to held to maturity</t>
  </si>
  <si>
    <t>Other comprehensive income (loss) before income taxes</t>
  </si>
  <si>
    <t>Total Other Comprehensive Income (Loss)</t>
  </si>
  <si>
    <t>Total Other Comprehensive Income</t>
  </si>
  <si>
    <t>Income tax expense (benefit)</t>
  </si>
  <si>
    <t>Other comprehensive income (loss) net of income taxes</t>
  </si>
  <si>
    <t>CASH FLOWS FROM INVESTING ACTIVITIES:</t>
  </si>
  <si>
    <t>Investing Activities</t>
  </si>
  <si>
    <t>Proceeds from sales of securities available for sale</t>
  </si>
  <si>
    <t>Proceeds from maturities of securities available for sale</t>
  </si>
  <si>
    <t>Purchases of securities available for sale</t>
  </si>
  <si>
    <t>Proceeds from maturities of securities held to maturity</t>
  </si>
  <si>
    <t>Purchases of securities held to maturity</t>
  </si>
  <si>
    <t>Net (increase) decrease in short-term investments</t>
  </si>
  <si>
    <t>Operating Activities</t>
  </si>
  <si>
    <t>Proceeds from sale of loans</t>
  </si>
  <si>
    <t>Net increase in loans</t>
  </si>
  <si>
    <t>Purchase of life insurance contracts</t>
  </si>
  <si>
    <t>Proceeds from the sale of Visa Class B shares</t>
  </si>
  <si>
    <t>Purchases of property and equipment</t>
  </si>
  <si>
    <t>Proceeds from sales of property and equipment</t>
  </si>
  <si>
    <t>Proceeds from sales of other real estate</t>
  </si>
  <si>
    <t>Cash received in excess of cash paid for acquisitions</t>
  </si>
  <si>
    <t>Proceeds from the sale of business, net of cash sold</t>
  </si>
  <si>
    <t>Other, net</t>
  </si>
  <si>
    <t>Net cash used in investing activities</t>
  </si>
  <si>
    <t>CASH FLOWS FROM FINANCING ACTIVITIES:</t>
  </si>
  <si>
    <t>Financing Activities</t>
  </si>
  <si>
    <t>Net increase in deposits</t>
  </si>
  <si>
    <t>Net decrease in short-term borrowings</t>
  </si>
  <si>
    <t>Repayments of long-term debt</t>
  </si>
  <si>
    <t>Issuance of long-term debt</t>
  </si>
  <si>
    <t>Dividends paid</t>
  </si>
  <si>
    <t xml:space="preserve">Dividend paid to shareholders to parent on minority interests </t>
  </si>
  <si>
    <t>Payroll tax remitted on net share settlement of equity awards</t>
  </si>
  <si>
    <t>Finance Costs</t>
  </si>
  <si>
    <t>Repurchase of common stock</t>
  </si>
  <si>
    <t>Proceeds from exercise of stock options</t>
  </si>
  <si>
    <t>Proceeds from issuance of common stock in public offering</t>
  </si>
  <si>
    <t>Proceeds from dividend reinvestment and stock purchase plan</t>
  </si>
  <si>
    <t>Net cash provided by financing activities</t>
  </si>
  <si>
    <t>NET INCREASE (DECREASE) IN CASH AND DUE FROM BANKS</t>
  </si>
  <si>
    <t>Net increase (decrease) in cash and cash equivalents</t>
  </si>
  <si>
    <t>CASH AND DUE FROM BANKS, BEGINNING</t>
  </si>
  <si>
    <t>CASH AND DUE FROM BANKS, ENDING</t>
  </si>
  <si>
    <t>SUPPLEMENTAL INFORMATION</t>
  </si>
  <si>
    <t>Income taxes paid</t>
  </si>
  <si>
    <t xml:space="preserve">Adjustment for Income Tax Paid </t>
  </si>
  <si>
    <t>Interest paid</t>
  </si>
  <si>
    <t>SUPPLEMENTAL INFORMATION FOR NON-CASH</t>
  </si>
  <si>
    <t>INVESTING AND FINANCING ACTIVITIES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</si>
  <si>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</si>
  <si>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</si>
  <si>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</si>
  <si>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</si>
  <si>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</si>
  <si>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</si>
  <si>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</si>
  <si>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current taxation</t>
  </si>
  <si>
    <t>deleted value</t>
  </si>
  <si>
    <t>changed sign</t>
  </si>
  <si>
    <t>salaries and wages</t>
  </si>
  <si>
    <t>employee benefits</t>
  </si>
  <si>
    <t>compensation expense</t>
  </si>
  <si>
    <t>changed value &amp; sign</t>
  </si>
  <si>
    <t>added value</t>
  </si>
  <si>
    <t>operating lease expenses</t>
  </si>
  <si>
    <t>net occupancy expense</t>
  </si>
  <si>
    <t>amortisation</t>
  </si>
  <si>
    <t>amortization of intangibles</t>
  </si>
  <si>
    <t>equipment expense</t>
  </si>
  <si>
    <t>data processing expense</t>
  </si>
  <si>
    <t>professional services expense</t>
  </si>
  <si>
    <t>deposit insurance and regulatory fees</t>
  </si>
  <si>
    <t>other real estate income</t>
  </si>
  <si>
    <t>other expense</t>
  </si>
  <si>
    <t>changed value</t>
  </si>
  <si>
    <t>service charges on deposit accounts</t>
  </si>
  <si>
    <t>trust fees</t>
  </si>
  <si>
    <t>bank card and ATM fees</t>
  </si>
  <si>
    <t>investment and annuity fees and insurance commissions</t>
  </si>
  <si>
    <t>secondary mortgage market operations</t>
  </si>
  <si>
    <t>amortization of loss share receivable</t>
  </si>
  <si>
    <t>net gain on sales of assets</t>
  </si>
  <si>
    <t>securities transactions</t>
  </si>
  <si>
    <t>other income</t>
  </si>
  <si>
    <t>interest received and financial income</t>
  </si>
  <si>
    <t>loans, including fees</t>
  </si>
  <si>
    <t>loans held for sale</t>
  </si>
  <si>
    <t>securities-taxable</t>
  </si>
  <si>
    <t>securities-tax exempt</t>
  </si>
  <si>
    <t>short-term investments</t>
  </si>
  <si>
    <t>deposits</t>
  </si>
  <si>
    <t>short-term borrowings</t>
  </si>
  <si>
    <t>long-term debt</t>
  </si>
  <si>
    <t>provisions</t>
  </si>
  <si>
    <t>provision for loan losses</t>
  </si>
  <si>
    <t>income taxes</t>
  </si>
  <si>
    <t>land and land improvements</t>
  </si>
  <si>
    <t>buildings and leasehold improvements</t>
  </si>
  <si>
    <t>furniture, fixtures and equipment</t>
  </si>
  <si>
    <t>software</t>
  </si>
  <si>
    <t>assets under development</t>
  </si>
  <si>
    <t>accumulated depreciation and amortization</t>
  </si>
  <si>
    <t>accumulated depreciation and amortisation</t>
  </si>
  <si>
    <t>land and buildings</t>
  </si>
  <si>
    <t>property, plant and equipment</t>
  </si>
  <si>
    <t>capital work in progress</t>
  </si>
  <si>
    <t>cash and bank balance</t>
  </si>
  <si>
    <t>cash and due from banks</t>
  </si>
  <si>
    <t>long term deposits</t>
  </si>
  <si>
    <t>interest-bearing bank deposits</t>
  </si>
  <si>
    <t>federal funds sold</t>
  </si>
  <si>
    <t>available for sale investments</t>
  </si>
  <si>
    <t>securities held to maturity</t>
  </si>
  <si>
    <t>other debtors</t>
  </si>
  <si>
    <t>loans</t>
  </si>
  <si>
    <t>less: allowance for loan losses</t>
  </si>
  <si>
    <t>other real estate and foreclosed assets, net</t>
  </si>
  <si>
    <t>accrued interest receivable</t>
  </si>
  <si>
    <t>contract assets</t>
  </si>
  <si>
    <t>life insurance contracts</t>
  </si>
  <si>
    <t>other assets</t>
  </si>
  <si>
    <t>other non-current assets</t>
  </si>
  <si>
    <t>noninterest-bearing</t>
  </si>
  <si>
    <t>interest-bearing</t>
  </si>
  <si>
    <t>long term accruals</t>
  </si>
  <si>
    <t>accrued interest payable</t>
  </si>
  <si>
    <t>ordinary shares</t>
  </si>
  <si>
    <t>common stock</t>
  </si>
  <si>
    <t>capital surplus</t>
  </si>
  <si>
    <t>reserves and surplus</t>
  </si>
  <si>
    <t>notes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</si>
</sst>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63-418A-B141-94896942E6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1E-4768-878F-ED5D03021C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C-4008-96CF-B0C887F867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C19-49CA-9948-E44D979773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E1-4F5B-8836-3AFB0FA3A0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D0-43C8-A619-D20C7833AA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00-47F8-9E1C-DCABB567CD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25-40B1-A67B-67DBE1E76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5E-4EF9-833E-B5786B7E4D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54-459C-AF0F-E96E572007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AB-442D-8EE5-65FB6A6ECD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47-4204-AA9D-A1064A48A6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CF-48FB-9E71-B4837FD854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6C-4FC6-B445-E6536C4A83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5B-473A-8311-5DF12F9600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42578125" style="1" customWidth="1"/>
    <col min="6" max="7" width="16.140625" style="38" customWidth="1"/>
    <col min="8" max="15" width="0" hidden="1" customWidth="1"/>
    <col min="16" max="16" width="10.28515625" bestFit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323770</v>
      </c>
      <c r="G6" s="7">
        <f t="shared" ref="G6:O6" si="1">IF(G4=$BF$1,"",G71)</f>
        <v>215632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4744739</v>
      </c>
      <c r="G7" s="7">
        <f t="shared" ref="G7:O7" si="2">IF(G4=$BF$1,"",G128)</f>
        <v>4682091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23491168</v>
      </c>
      <c r="G8" s="7">
        <f t="shared" ref="G8:O8" si="3">IF(G4=$BF$1,"",G161)</f>
        <v>22653995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24917307</v>
      </c>
      <c r="G9" s="7">
        <f t="shared" ref="G9:O9" si="4">IF(G4=$BF$1,"",G189)</f>
        <v>24136944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237260</v>
      </c>
      <c r="G10" s="7">
        <f t="shared" ref="G10:O10" si="5">IF(G4=$BF$1,"",G210)</f>
        <v>314193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3081340</v>
      </c>
      <c r="G11" s="7">
        <f t="shared" ref="G11:O11" si="6">IF(G4=$BF$1,"",G227)</f>
        <v>2884949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28235907</v>
      </c>
      <c r="G12" s="35">
        <f t="shared" ref="G12:O12" si="7">IF(G4=$BF$1,"",SUM(G7:G8))</f>
        <v>27336086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28235907</v>
      </c>
      <c r="G13" s="35">
        <f t="shared" ref="G13:O13" si="8">IF(G4=$BF$1,"",SUM(G9:G11))</f>
        <v>27336086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85272+55488+60440+25348+15632+24654-25480+43786</f>
        <v>285140</v>
      </c>
      <c r="G24">
        <f>83166+44538+53779+23741+15209-2427+7478+42297</f>
        <v>267781</v>
      </c>
      <c r="H24">
        <v>39668</v>
      </c>
      <c r="P24" s="49" t="s">
        <v>551</v>
      </c>
    </row>
    <row r="25" spans="5:16">
      <c r="E25" s="1" t="s">
        <v>27</v>
      </c>
      <c r="F25"/>
      <c r="G25"/>
      <c r="H25">
        <v>287783</v>
      </c>
      <c r="P25" s="49" t="s">
        <v>534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285140</v>
      </c>
      <c r="G30" s="7">
        <f>IF(G4=$BF$1,"",G24-G25+ABS(G26)-G27-G28-G29)</f>
        <v>267781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>
        <f>330968+73727</f>
        <v>404695</v>
      </c>
      <c r="G32">
        <f>320096+71817</f>
        <v>391913</v>
      </c>
      <c r="H32">
        <v>66830</v>
      </c>
      <c r="P32" s="49" t="s">
        <v>539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f>16367+74129+41579+31423-2985+80693</f>
        <v>241206</v>
      </c>
      <c r="G36" s="38">
        <f>14841+66385+40235+29627-2669+82073</f>
        <v>230492</v>
      </c>
      <c r="P36" s="49" t="s">
        <v>540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47795</v>
      </c>
      <c r="G39" s="38">
        <v>47869</v>
      </c>
      <c r="P39" s="49" t="s">
        <v>540</v>
      </c>
    </row>
    <row r="40" spans="5:16">
      <c r="E40" s="1" t="s">
        <v>42</v>
      </c>
    </row>
    <row r="41" spans="5:16">
      <c r="E41" s="1" t="s">
        <v>43</v>
      </c>
      <c r="F41">
        <v>22050</v>
      </c>
      <c r="G41">
        <v>22417</v>
      </c>
      <c r="H41">
        <v>19781</v>
      </c>
      <c r="P41" s="49" t="s">
        <v>535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715746</v>
      </c>
      <c r="G43" s="7">
        <f>G32+G33+G34+G35+G36+G37+G38+G39+G40+G41+G42</f>
        <v>692691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-430606</v>
      </c>
      <c r="G44" s="7">
        <f>IF(G4=$BF$1,"",G30+G31-G43)</f>
        <v>-424910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H45">
        <v>7814</v>
      </c>
      <c r="P45" s="49" t="s">
        <v>534</v>
      </c>
    </row>
    <row r="46" spans="5:16">
      <c r="E46" s="1" t="s">
        <v>48</v>
      </c>
      <c r="F46"/>
      <c r="G46"/>
      <c r="H46">
        <v>3830</v>
      </c>
      <c r="P46" s="49" t="s">
        <v>534</v>
      </c>
    </row>
    <row r="47" spans="5:16">
      <c r="E47" s="1" t="s">
        <v>49</v>
      </c>
    </row>
    <row r="48" spans="5:16">
      <c r="E48" s="1" t="s">
        <v>50</v>
      </c>
      <c r="F48" s="38">
        <f>877875+946+124720+21951+2776</f>
        <v>1028268</v>
      </c>
      <c r="G48" s="38">
        <f>772030+851+102013+22235+3452</f>
        <v>900581</v>
      </c>
      <c r="P48" s="49" t="s">
        <v>540</v>
      </c>
    </row>
    <row r="49" spans="5:16">
      <c r="E49" s="1" t="s">
        <v>51</v>
      </c>
      <c r="F49">
        <f>130715+36096+12619</f>
        <v>179430</v>
      </c>
      <c r="G49">
        <f>76546+15735+15988</f>
        <v>108269</v>
      </c>
      <c r="H49">
        <v>0</v>
      </c>
      <c r="P49" s="49" t="s">
        <v>540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1344482</v>
      </c>
      <c r="P52" s="49" t="s">
        <v>534</v>
      </c>
    </row>
    <row r="53" spans="5:16">
      <c r="E53" s="1" t="s">
        <v>55</v>
      </c>
      <c r="F53" s="38">
        <v>36116</v>
      </c>
      <c r="G53" s="38">
        <v>58968</v>
      </c>
      <c r="P53" s="49" t="s">
        <v>540</v>
      </c>
    </row>
    <row r="54" spans="5:16">
      <c r="E54" s="1" t="s">
        <v>56</v>
      </c>
      <c r="F54"/>
      <c r="G54"/>
      <c r="H54">
        <v>548457</v>
      </c>
      <c r="P54" s="49" t="s">
        <v>534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74764</v>
      </c>
      <c r="P56" s="49" t="s">
        <v>534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382116</v>
      </c>
      <c r="G59" s="7">
        <f>IF(G4=$BF$1,"",G44+G45+G46+G47+G48-G49-G50-G51+G52-G53+G54+G55-G56+G57+G58)</f>
        <v>308434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58346</v>
      </c>
      <c r="G60">
        <v>92802</v>
      </c>
      <c r="H60">
        <v>15316</v>
      </c>
      <c r="P60" s="49" t="s">
        <v>551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323770</v>
      </c>
      <c r="G67" s="7">
        <f>IF(G4=$BF$1,"",SUM(G59,-G60,-ABS(G61),-G62,-G66))</f>
        <v>215632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323770</v>
      </c>
      <c r="G71" s="7">
        <f t="shared" ref="G71:O71" si="14">IF(G4=$BF$1,"",SUM(G67:G70))</f>
        <v>215632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/>
      <c r="G76"/>
      <c r="H76">
        <v>4016</v>
      </c>
      <c r="P76" s="49" t="s">
        <v>534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323770</v>
      </c>
      <c r="G83" s="7">
        <f t="shared" ref="G83:O83" si="15">IF(G4=$BF$1,"",SUM(G71:G82))</f>
        <v>215632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70960+311409</f>
        <v>382369</v>
      </c>
      <c r="G89" s="38">
        <f>71061+305277</f>
        <v>376338</v>
      </c>
      <c r="P89" s="49" t="s">
        <v>540</v>
      </c>
    </row>
    <row r="90" spans="5:16">
      <c r="E90" s="1" t="s">
        <v>82</v>
      </c>
    </row>
    <row r="91" spans="5:16">
      <c r="E91" s="1" t="s">
        <v>83</v>
      </c>
      <c r="F91" s="38">
        <v>31742</v>
      </c>
      <c r="G91" s="38">
        <v>9960</v>
      </c>
      <c r="P91" s="49" t="s">
        <v>540</v>
      </c>
    </row>
    <row r="92" spans="5:16">
      <c r="E92" s="12" t="s">
        <v>84</v>
      </c>
      <c r="F92">
        <f>92805+72721</f>
        <v>165526</v>
      </c>
      <c r="G92">
        <f>92360+70003</f>
        <v>162363</v>
      </c>
      <c r="P92" s="49" t="s">
        <v>551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579637</v>
      </c>
      <c r="G98" s="7">
        <f>IF(G4=$BF$1,"",G89+G90+G91+G92+G93+G94+G95+G96)</f>
        <v>548661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-225969</v>
      </c>
      <c r="G99" s="38">
        <v>-214998</v>
      </c>
      <c r="P99" s="49" t="s">
        <v>540</v>
      </c>
    </row>
    <row r="100" spans="5:16">
      <c r="E100" s="6" t="s">
        <v>90</v>
      </c>
      <c r="F100" s="7">
        <f>F98+F99</f>
        <v>353668</v>
      </c>
      <c r="G100" s="7">
        <f t="shared" ref="G100:O100" si="17">IF(G4=$BF$1,"",G98+G99)</f>
        <v>333663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790972</v>
      </c>
      <c r="G101">
        <v>745523</v>
      </c>
    </row>
    <row r="102" spans="5:16">
      <c r="E102" s="1" t="s">
        <v>92</v>
      </c>
      <c r="F102">
        <v>96151</v>
      </c>
      <c r="G102">
        <v>90640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887123</v>
      </c>
      <c r="G104" s="7">
        <f t="shared" ref="G104:O104" si="18">IF(G4=$BF$1,"",G101+G102+G103)</f>
        <v>836163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  <c r="F105" s="38">
        <v>86681</v>
      </c>
      <c r="G105" s="38">
        <v>82191</v>
      </c>
      <c r="P105" s="49" t="s">
        <v>540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22967</v>
      </c>
      <c r="G111">
        <v>53979</v>
      </c>
    </row>
    <row r="112" spans="5:16">
      <c r="E112" s="1" t="s">
        <v>102</v>
      </c>
      <c r="F112" s="38">
        <v>2979547</v>
      </c>
      <c r="G112" s="38">
        <v>2977511</v>
      </c>
      <c r="P112" s="49" t="s">
        <v>540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 ht="25.5">
      <c r="E122" s="1" t="s">
        <v>109</v>
      </c>
      <c r="F122" s="38">
        <v>28150</v>
      </c>
      <c r="G122" s="38">
        <v>39865</v>
      </c>
      <c r="P122" s="49" t="s">
        <v>540</v>
      </c>
    </row>
    <row r="123" spans="5:16">
      <c r="E123" s="1" t="s">
        <v>110</v>
      </c>
      <c r="F123" s="38">
        <v>110579</v>
      </c>
      <c r="G123" s="38">
        <v>92157</v>
      </c>
      <c r="P123" s="49" t="s">
        <v>540</v>
      </c>
    </row>
    <row r="124" spans="5:16">
      <c r="E124" s="1" t="s">
        <v>111</v>
      </c>
    </row>
    <row r="125" spans="5:16">
      <c r="E125" s="1" t="s">
        <v>112</v>
      </c>
      <c r="F125" s="38">
        <v>249754</v>
      </c>
      <c r="G125" s="38">
        <v>239020</v>
      </c>
      <c r="P125" s="49" t="s">
        <v>540</v>
      </c>
    </row>
    <row r="126" spans="5:16">
      <c r="E126" s="1" t="s">
        <v>113</v>
      </c>
      <c r="F126" s="38">
        <v>26270</v>
      </c>
      <c r="G126" s="38">
        <v>27542</v>
      </c>
      <c r="P126" s="49" t="s">
        <v>540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4744739</v>
      </c>
      <c r="G128" s="7">
        <f t="shared" ref="G128:O128" si="19">IF(G4=$BF$1,"",G100+SUM(G104:G126))</f>
        <v>4682091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383372</v>
      </c>
      <c r="G130" s="38">
        <v>386948</v>
      </c>
      <c r="P130" s="49" t="s">
        <v>540</v>
      </c>
    </row>
    <row r="131" spans="5:16">
      <c r="E131" s="1" t="s">
        <v>118</v>
      </c>
      <c r="F131">
        <v>2691037</v>
      </c>
      <c r="G131">
        <v>2910869</v>
      </c>
    </row>
    <row r="132" spans="5:16">
      <c r="E132" s="1" t="s">
        <v>119</v>
      </c>
      <c r="P132" s="51"/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 s="38">
        <v>515</v>
      </c>
      <c r="G135" s="38">
        <v>227</v>
      </c>
      <c r="P135" s="49" t="s">
        <v>540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3074924</v>
      </c>
      <c r="G140" s="7">
        <f t="shared" ref="G140:O140" si="20">IF(G4=$BF$1,"",G130+G131+G132+G133+G134+G135+G136+G139)</f>
        <v>3298044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  <c r="F150">
        <f>20026411-194514</f>
        <v>19831897</v>
      </c>
      <c r="G150">
        <f>19004163-217308</f>
        <v>18786855</v>
      </c>
      <c r="P150" s="49" t="s">
        <v>551</v>
      </c>
    </row>
    <row r="151" spans="5:16">
      <c r="E151" s="1" t="s">
        <v>133</v>
      </c>
    </row>
    <row r="154" spans="5:16">
      <c r="E154" s="12" t="s">
        <v>134</v>
      </c>
      <c r="F154">
        <v>35047</v>
      </c>
      <c r="G154">
        <v>28015</v>
      </c>
    </row>
    <row r="155" spans="5:16">
      <c r="E155" s="1" t="s">
        <v>135</v>
      </c>
      <c r="F155" s="38">
        <v>549300</v>
      </c>
      <c r="G155" s="38">
        <v>541081</v>
      </c>
      <c r="P155" s="49" t="s">
        <v>540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20416244</v>
      </c>
      <c r="G160" s="7">
        <f>IF(G4=$BF$1,"",G146+G147+G148+G149+G150+G151+G152+G153+G154+G155+G156+G157+G158+G159)</f>
        <v>19355951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23491168</v>
      </c>
      <c r="G161" s="7">
        <f t="shared" ref="G161:O161" si="22">IF(G4=$BF$1,"",G140+G145+G160)</f>
        <v>22653995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1589128</v>
      </c>
      <c r="G168">
        <v>1703890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  <c r="F187" s="38">
        <f>8499027+14651158</f>
        <v>23150185</v>
      </c>
      <c r="G187" s="38">
        <f>8307497+13945705</f>
        <v>22253202</v>
      </c>
      <c r="P187" s="49" t="s">
        <v>540</v>
      </c>
    </row>
    <row r="188" spans="5:16">
      <c r="E188" s="1" t="s">
        <v>164</v>
      </c>
      <c r="F188">
        <v>177994</v>
      </c>
      <c r="G188">
        <v>179852</v>
      </c>
    </row>
    <row r="189" spans="5:16">
      <c r="E189" s="6" t="s">
        <v>13</v>
      </c>
      <c r="F189" s="7">
        <f>SUM(F163:F188)</f>
        <v>24917307</v>
      </c>
      <c r="G189" s="7">
        <f t="shared" ref="G189:O189" si="23">IF(G4=$BF$1,"",SUM(G163:G188))</f>
        <v>24136944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224993</v>
      </c>
      <c r="G193">
        <v>305513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12267</v>
      </c>
      <c r="G197" s="38">
        <v>8680</v>
      </c>
      <c r="P197" s="49" t="s">
        <v>540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</row>
    <row r="210" spans="5:16">
      <c r="E210" s="6" t="s">
        <v>14</v>
      </c>
      <c r="F210" s="7">
        <f>SUM(F191:F209)</f>
        <v>237260</v>
      </c>
      <c r="G210" s="7">
        <f t="shared" ref="G210:O210" si="24">IF(G4=$BF$1,"",SUM(G191:G209))</f>
        <v>314193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292716</v>
      </c>
      <c r="G212">
        <v>292716</v>
      </c>
      <c r="P212" s="49" t="s">
        <v>551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1243592</v>
      </c>
      <c r="G217">
        <v>1008518</v>
      </c>
    </row>
    <row r="218" spans="5:16">
      <c r="E218" s="1" t="s">
        <v>188</v>
      </c>
    </row>
    <row r="219" spans="5:16">
      <c r="E219" s="1" t="s">
        <v>189</v>
      </c>
      <c r="F219">
        <v>-180709</v>
      </c>
      <c r="G219">
        <v>-134402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  <c r="F225" s="38">
        <v>1725741</v>
      </c>
      <c r="G225" s="38">
        <v>1718117</v>
      </c>
      <c r="P225" s="49" t="s">
        <v>540</v>
      </c>
    </row>
    <row r="227" spans="5:16">
      <c r="E227" s="6" t="s">
        <v>195</v>
      </c>
      <c r="F227" s="7">
        <f>SUM(F212:F226)</f>
        <v>3081340</v>
      </c>
      <c r="G227" s="7">
        <f t="shared" ref="G227:O227" si="25">IF(G4=$BF$1,"",SUM(G212:G226))</f>
        <v>2884949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175382</v>
      </c>
      <c r="G278">
        <v>108702</v>
      </c>
      <c r="H278">
        <v>69624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7283</v>
      </c>
      <c r="G284">
        <v>45092</v>
      </c>
      <c r="H284">
        <v>30184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-18710</v>
      </c>
      <c r="G288">
        <v>351087</v>
      </c>
      <c r="H288">
        <v>487378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163955</v>
      </c>
      <c r="G296" s="7">
        <f>IF(G4=$BF$1,"",G271+G272+G273+G274+G275+G276+G277+G278+G279+G280+G281+G282+G283+G284+G285+G286+G287+G288+G289+G290+G291+G292+G293+G294+G295)</f>
        <v>504881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163955</v>
      </c>
      <c r="G297" s="7">
        <f t="shared" ref="G297:O297" si="27">IF(G4=$BF$1,"",MIN(F267,F268,F269)+F296)</f>
        <v>163955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163955</v>
      </c>
      <c r="G319" s="7">
        <f t="shared" ref="G319:O319" si="28">IF(G4=$BF$1,"",G297+G318)</f>
        <v>163955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163955</v>
      </c>
      <c r="G326" s="7">
        <f t="shared" ref="G326:O326" si="30">IF(G4=$BF$1,"",G325+G319)</f>
        <v>163955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91105</v>
      </c>
      <c r="G328">
        <v>456312</v>
      </c>
      <c r="H328">
        <v>-19272</v>
      </c>
    </row>
    <row r="329" spans="5:15">
      <c r="E329" s="1" t="s">
        <v>288</v>
      </c>
      <c r="F329">
        <v>17274</v>
      </c>
      <c r="G329">
        <v>26177</v>
      </c>
      <c r="H329">
        <v>32069</v>
      </c>
    </row>
    <row r="330" spans="5:15">
      <c r="E330" s="1" t="s">
        <v>289</v>
      </c>
    </row>
    <row r="331" spans="5:15">
      <c r="E331" s="1" t="s">
        <v>290</v>
      </c>
      <c r="F331">
        <v>-1005746</v>
      </c>
      <c r="G331">
        <v>-1605736</v>
      </c>
      <c r="H331">
        <v>-1635530</v>
      </c>
    </row>
    <row r="332" spans="5:15">
      <c r="E332" s="12" t="s">
        <v>291</v>
      </c>
      <c r="F332">
        <v>1141615</v>
      </c>
      <c r="G332">
        <v>925808</v>
      </c>
      <c r="H332">
        <v>1006979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244248</v>
      </c>
      <c r="G337" s="7">
        <f>IF(G4=$BF$1,"",SUM(G328:G336))</f>
        <v>-197439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-7035</v>
      </c>
      <c r="G339">
        <v>12092</v>
      </c>
      <c r="H339">
        <v>261446</v>
      </c>
    </row>
    <row r="340" spans="5:15">
      <c r="E340" s="1" t="s">
        <v>299</v>
      </c>
      <c r="F340">
        <v>-114762</v>
      </c>
      <c r="G340">
        <v>-118151</v>
      </c>
      <c r="H340">
        <v>-198238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-90216</v>
      </c>
      <c r="G343">
        <v>-204111</v>
      </c>
      <c r="H343">
        <v>-21271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-88838</v>
      </c>
      <c r="G348">
        <v>-83266</v>
      </c>
      <c r="H348">
        <v>-76551</v>
      </c>
    </row>
    <row r="349" spans="5:15">
      <c r="E349" s="12" t="s">
        <v>308</v>
      </c>
      <c r="F349">
        <v>-8695</v>
      </c>
      <c r="G349">
        <v>-11881</v>
      </c>
      <c r="H349">
        <v>-3178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-309546</v>
      </c>
      <c r="G352" s="7">
        <f>IF(G4=$BF$1,"",SUM(G339:G351))</f>
        <v>-405317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98657</v>
      </c>
      <c r="G353" s="7">
        <f t="shared" ref="G353:O353" si="33">IF(G4=$BF$1,"",G326+G337+G352)</f>
        <v>-438801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98657</v>
      </c>
      <c r="G355" s="7">
        <f t="shared" ref="G355:O355" si="34">IF(G4=$BF$1,"",G353+G354)</f>
        <v>-438801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98657</v>
      </c>
      <c r="G357" s="7">
        <f t="shared" ref="G357:O357" si="35">IF(G4=$BF$1,"",G355+G356)</f>
        <v>-438801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6.4825361022626704E-2</v>
      </c>
      <c r="G364" s="24">
        <f t="shared" si="37"/>
        <v>5.7505546032066146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0.50149328485568001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3.2916965508522328E-2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-1.5101564143929298</v>
      </c>
      <c r="G370" s="27">
        <f t="shared" si="42"/>
        <v>-1.5867817358214362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1.1354773093918777</v>
      </c>
      <c r="G371" s="28">
        <f t="shared" si="43"/>
        <v>0.80525504049951269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1.1466605269666032E-2</v>
      </c>
      <c r="G372" s="27">
        <f t="shared" si="44"/>
        <v>7.8881812121896315E-3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0.10507441567629668</v>
      </c>
      <c r="G373" s="27">
        <f t="shared" si="45"/>
        <v>7.4743782299097838E-2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0.89087157710216291</v>
      </c>
      <c r="G376" s="30">
        <f t="shared" si="47"/>
        <v>0.89446371364210664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8.1635155484302278</v>
      </c>
      <c r="G377" s="30">
        <f t="shared" si="48"/>
        <v>8.4754139501252883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-2.3998550966950902</v>
      </c>
      <c r="G378" s="30">
        <f t="shared" si="49"/>
        <v>-3.9245767486538159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0.94276512305282434</v>
      </c>
      <c r="G382" s="32">
        <f t="shared" si="51"/>
        <v>0.93856102910128147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0.94276512305282434</v>
      </c>
      <c r="G383" s="32">
        <f t="shared" si="52"/>
        <v>0.93856102910128147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0.12338448131654035</v>
      </c>
      <c r="G384" s="32">
        <f t="shared" si="53"/>
        <v>0.13662943411560305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6.5799646807738893E-3</v>
      </c>
      <c r="G385" s="32">
        <f t="shared" si="54"/>
        <v>6.7926991917452353E-3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383372</v>
      </c>
      <c r="G418" s="17">
        <f>G130-G417</f>
        <v>386948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4 E138:G139 F137:G137 E89:G97 E156:G159 H146:O159 E267:O269 F333:O336 E330:E336 E339:O351 E136:G136 E135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4 H136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135:G135">
    <cfRule type="expression" dxfId="1" priority="2">
      <formula>MOD(ROW(),2)=0</formula>
    </cfRule>
  </conditionalFormatting>
  <conditionalFormatting sqref="H135:O13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526</v>
      </c>
      <c r="B1" s="39" t="s">
        <v>527</v>
      </c>
      <c r="C1" s="39" t="s">
        <v>528</v>
      </c>
      <c r="D1" s="39" t="s">
        <v>529</v>
      </c>
      <c r="E1" s="39"/>
    </row>
    <row r="2" spans="1:5">
      <c r="A2" s="41" t="s">
        <v>537</v>
      </c>
      <c r="B2" s="41" t="s">
        <v>536</v>
      </c>
      <c r="C2" s="39">
        <v>0</v>
      </c>
      <c r="D2" s="39" t="s">
        <v>531</v>
      </c>
      <c r="E2" s="39"/>
    </row>
    <row r="3" spans="1:5">
      <c r="A3" s="42" t="s">
        <v>538</v>
      </c>
      <c r="B3" s="42" t="s">
        <v>536</v>
      </c>
      <c r="C3" s="39">
        <v>0</v>
      </c>
      <c r="D3" s="39" t="s">
        <v>531</v>
      </c>
    </row>
    <row r="4" spans="1:5">
      <c r="A4" s="41" t="s">
        <v>542</v>
      </c>
      <c r="B4" s="41" t="s">
        <v>541</v>
      </c>
      <c r="C4" s="39">
        <v>0</v>
      </c>
      <c r="D4" s="39" t="s">
        <v>531</v>
      </c>
    </row>
    <row r="5" spans="1:5">
      <c r="A5" s="43" t="s">
        <v>544</v>
      </c>
      <c r="B5" s="44" t="s">
        <v>543</v>
      </c>
      <c r="C5" s="39">
        <v>2</v>
      </c>
      <c r="D5" s="39" t="s">
        <v>531</v>
      </c>
    </row>
    <row r="6" spans="1:5">
      <c r="A6" s="42" t="s">
        <v>545</v>
      </c>
      <c r="B6" s="44" t="s">
        <v>532</v>
      </c>
      <c r="C6" s="39">
        <v>0</v>
      </c>
      <c r="D6" s="39" t="s">
        <v>531</v>
      </c>
    </row>
    <row r="7" spans="1:5">
      <c r="A7" s="43" t="s">
        <v>546</v>
      </c>
      <c r="B7" s="41" t="s">
        <v>532</v>
      </c>
      <c r="C7" s="39">
        <v>0</v>
      </c>
      <c r="D7" s="39" t="s">
        <v>531</v>
      </c>
    </row>
    <row r="8" spans="1:5">
      <c r="A8" s="42" t="s">
        <v>547</v>
      </c>
      <c r="B8" s="42" t="s">
        <v>532</v>
      </c>
      <c r="C8" s="39">
        <v>0</v>
      </c>
      <c r="D8" s="39" t="s">
        <v>531</v>
      </c>
    </row>
    <row r="9" spans="1:5">
      <c r="A9" s="42" t="s">
        <v>548</v>
      </c>
      <c r="B9" s="42" t="s">
        <v>532</v>
      </c>
      <c r="C9" s="39">
        <v>0</v>
      </c>
      <c r="D9" s="39" t="s">
        <v>531</v>
      </c>
    </row>
    <row r="10" spans="1:5">
      <c r="A10" s="45" t="s">
        <v>549</v>
      </c>
      <c r="B10" s="42" t="s">
        <v>532</v>
      </c>
      <c r="C10" s="39">
        <v>0</v>
      </c>
      <c r="D10" s="39" t="s">
        <v>531</v>
      </c>
    </row>
    <row r="11" spans="1:5">
      <c r="A11" s="45" t="s">
        <v>550</v>
      </c>
      <c r="B11" s="42" t="s">
        <v>532</v>
      </c>
      <c r="C11" s="39">
        <v>0</v>
      </c>
      <c r="D11" s="39" t="s">
        <v>531</v>
      </c>
    </row>
    <row r="12" spans="1:5">
      <c r="A12" s="46" t="s">
        <v>552</v>
      </c>
      <c r="B12" s="42" t="s">
        <v>530</v>
      </c>
      <c r="C12" s="39">
        <v>1</v>
      </c>
      <c r="D12" s="39" t="s">
        <v>531</v>
      </c>
    </row>
    <row r="13" spans="1:5">
      <c r="A13" s="46" t="s">
        <v>553</v>
      </c>
      <c r="B13" s="46" t="s">
        <v>530</v>
      </c>
      <c r="C13" s="39">
        <v>1</v>
      </c>
      <c r="D13" s="39" t="s">
        <v>531</v>
      </c>
    </row>
    <row r="14" spans="1:5">
      <c r="A14" s="46" t="s">
        <v>554</v>
      </c>
      <c r="B14" s="46" t="s">
        <v>530</v>
      </c>
      <c r="C14" s="39">
        <v>1</v>
      </c>
      <c r="D14" s="39" t="s">
        <v>531</v>
      </c>
    </row>
    <row r="15" spans="1:5">
      <c r="A15" s="47" t="s">
        <v>555</v>
      </c>
      <c r="B15" s="47" t="s">
        <v>530</v>
      </c>
      <c r="C15" s="39">
        <v>1</v>
      </c>
      <c r="D15" s="39" t="s">
        <v>531</v>
      </c>
    </row>
    <row r="16" spans="1:5">
      <c r="A16" s="47" t="s">
        <v>556</v>
      </c>
      <c r="B16" s="47" t="s">
        <v>530</v>
      </c>
      <c r="C16" s="39">
        <v>1</v>
      </c>
      <c r="D16" s="39" t="s">
        <v>531</v>
      </c>
    </row>
    <row r="17" spans="1:4">
      <c r="A17" s="47" t="s">
        <v>557</v>
      </c>
      <c r="B17" s="47" t="s">
        <v>530</v>
      </c>
      <c r="C17" s="39">
        <v>1</v>
      </c>
      <c r="D17" s="39" t="s">
        <v>531</v>
      </c>
    </row>
    <row r="18" spans="1:4">
      <c r="A18" s="47" t="s">
        <v>558</v>
      </c>
      <c r="B18" s="47" t="s">
        <v>530</v>
      </c>
      <c r="C18" s="39">
        <v>1</v>
      </c>
      <c r="D18" s="39" t="s">
        <v>531</v>
      </c>
    </row>
    <row r="19" spans="1:4">
      <c r="A19" s="47" t="s">
        <v>559</v>
      </c>
      <c r="B19" s="44" t="s">
        <v>530</v>
      </c>
      <c r="C19" s="39">
        <v>1</v>
      </c>
      <c r="D19" s="39" t="s">
        <v>531</v>
      </c>
    </row>
    <row r="20" spans="1:4">
      <c r="A20" s="45" t="s">
        <v>560</v>
      </c>
      <c r="B20" s="44" t="s">
        <v>530</v>
      </c>
      <c r="C20" s="39">
        <v>1</v>
      </c>
      <c r="D20" s="39" t="s">
        <v>531</v>
      </c>
    </row>
    <row r="21" spans="1:4">
      <c r="A21" s="47" t="s">
        <v>562</v>
      </c>
      <c r="B21" s="47" t="s">
        <v>561</v>
      </c>
      <c r="C21" s="39">
        <v>1</v>
      </c>
      <c r="D21" s="39" t="s">
        <v>531</v>
      </c>
    </row>
    <row r="22" spans="1:4">
      <c r="A22" s="47" t="s">
        <v>563</v>
      </c>
      <c r="B22" s="47" t="s">
        <v>561</v>
      </c>
      <c r="C22" s="39">
        <v>1</v>
      </c>
      <c r="D22" s="39" t="s">
        <v>531</v>
      </c>
    </row>
    <row r="23" spans="1:4">
      <c r="A23" s="48" t="s">
        <v>564</v>
      </c>
      <c r="B23" s="47" t="s">
        <v>561</v>
      </c>
      <c r="C23" s="39">
        <v>1</v>
      </c>
      <c r="D23" s="39" t="s">
        <v>531</v>
      </c>
    </row>
    <row r="24" spans="1:4">
      <c r="A24" s="47" t="s">
        <v>565</v>
      </c>
      <c r="B24" s="47" t="s">
        <v>561</v>
      </c>
      <c r="C24" s="39">
        <v>1</v>
      </c>
      <c r="D24" s="39" t="s">
        <v>531</v>
      </c>
    </row>
    <row r="25" spans="1:4">
      <c r="A25" s="47" t="s">
        <v>566</v>
      </c>
      <c r="B25" s="47" t="s">
        <v>561</v>
      </c>
      <c r="C25" s="39">
        <v>1</v>
      </c>
      <c r="D25" s="39" t="s">
        <v>531</v>
      </c>
    </row>
    <row r="26" spans="1:4">
      <c r="A26" s="48" t="s">
        <v>567</v>
      </c>
      <c r="B26" s="48" t="s">
        <v>51</v>
      </c>
      <c r="C26" s="39">
        <v>0</v>
      </c>
      <c r="D26" s="39" t="s">
        <v>531</v>
      </c>
    </row>
    <row r="27" spans="1:4">
      <c r="A27" s="47" t="s">
        <v>568</v>
      </c>
      <c r="B27" s="48" t="s">
        <v>51</v>
      </c>
      <c r="C27" s="39">
        <v>0</v>
      </c>
      <c r="D27" s="39" t="s">
        <v>531</v>
      </c>
    </row>
    <row r="28" spans="1:4">
      <c r="A28" s="47" t="s">
        <v>569</v>
      </c>
      <c r="B28" s="48" t="s">
        <v>51</v>
      </c>
      <c r="C28" s="39">
        <v>0</v>
      </c>
      <c r="D28" s="39" t="s">
        <v>531</v>
      </c>
    </row>
    <row r="29" spans="1:4">
      <c r="A29" s="47" t="s">
        <v>571</v>
      </c>
      <c r="B29" s="48" t="s">
        <v>570</v>
      </c>
      <c r="C29" s="39">
        <v>2</v>
      </c>
      <c r="D29" s="39" t="s">
        <v>531</v>
      </c>
    </row>
    <row r="30" spans="1:4">
      <c r="A30" s="42" t="s">
        <v>572</v>
      </c>
      <c r="B30" s="48" t="s">
        <v>533</v>
      </c>
      <c r="C30" s="39">
        <v>0</v>
      </c>
      <c r="D30" s="39" t="s">
        <v>531</v>
      </c>
    </row>
    <row r="31" spans="1:4">
      <c r="A31" s="42" t="s">
        <v>573</v>
      </c>
      <c r="B31" s="42" t="s">
        <v>580</v>
      </c>
      <c r="C31" s="39">
        <v>1</v>
      </c>
      <c r="D31" s="39" t="s">
        <v>531</v>
      </c>
    </row>
    <row r="32" spans="1:4">
      <c r="A32" s="42" t="s">
        <v>574</v>
      </c>
      <c r="B32" s="42" t="s">
        <v>580</v>
      </c>
      <c r="C32" s="39">
        <v>1</v>
      </c>
      <c r="D32" s="39" t="s">
        <v>531</v>
      </c>
    </row>
    <row r="33" spans="1:4">
      <c r="A33" s="46" t="s">
        <v>575</v>
      </c>
      <c r="B33" s="48" t="s">
        <v>581</v>
      </c>
      <c r="C33" s="39">
        <v>1</v>
      </c>
      <c r="D33" s="39" t="s">
        <v>531</v>
      </c>
    </row>
    <row r="34" spans="1:4">
      <c r="A34" s="46" t="s">
        <v>576</v>
      </c>
      <c r="B34" s="48" t="s">
        <v>581</v>
      </c>
      <c r="C34" s="39">
        <v>1</v>
      </c>
      <c r="D34" s="39" t="s">
        <v>531</v>
      </c>
    </row>
    <row r="35" spans="1:4">
      <c r="A35" s="46" t="s">
        <v>577</v>
      </c>
      <c r="B35" s="48" t="s">
        <v>582</v>
      </c>
      <c r="C35" s="39">
        <v>1</v>
      </c>
      <c r="D35" s="39" t="s">
        <v>531</v>
      </c>
    </row>
    <row r="36" spans="1:4">
      <c r="A36" s="42" t="s">
        <v>578</v>
      </c>
      <c r="B36" s="42" t="s">
        <v>579</v>
      </c>
      <c r="C36" s="39">
        <v>1</v>
      </c>
      <c r="D36" s="39" t="s">
        <v>531</v>
      </c>
    </row>
    <row r="37" spans="1:4">
      <c r="A37" s="46" t="s">
        <v>584</v>
      </c>
      <c r="B37" s="48" t="s">
        <v>583</v>
      </c>
      <c r="C37" s="39">
        <v>1</v>
      </c>
      <c r="D37" s="39" t="s">
        <v>531</v>
      </c>
    </row>
    <row r="38" spans="1:4">
      <c r="A38" s="42" t="s">
        <v>586</v>
      </c>
      <c r="B38" s="42" t="s">
        <v>585</v>
      </c>
      <c r="C38" s="39">
        <v>1</v>
      </c>
      <c r="D38" s="39" t="s">
        <v>531</v>
      </c>
    </row>
    <row r="39" spans="1:4">
      <c r="A39" s="46" t="s">
        <v>587</v>
      </c>
      <c r="B39" s="48" t="s">
        <v>607</v>
      </c>
      <c r="C39" s="39">
        <v>1</v>
      </c>
      <c r="D39" s="39" t="s">
        <v>531</v>
      </c>
    </row>
    <row r="40" spans="1:4">
      <c r="A40" s="42" t="s">
        <v>589</v>
      </c>
      <c r="B40" s="48" t="s">
        <v>588</v>
      </c>
      <c r="C40" s="39">
        <v>1</v>
      </c>
      <c r="D40" s="39" t="s">
        <v>531</v>
      </c>
    </row>
    <row r="41" spans="1:4">
      <c r="A41" s="42" t="s">
        <v>563</v>
      </c>
      <c r="B41" s="48" t="s">
        <v>109</v>
      </c>
      <c r="C41" s="39">
        <v>1</v>
      </c>
      <c r="D41" s="39" t="s">
        <v>531</v>
      </c>
    </row>
    <row r="42" spans="1:4">
      <c r="A42" s="48" t="s">
        <v>591</v>
      </c>
      <c r="B42" s="48" t="s">
        <v>590</v>
      </c>
      <c r="C42" s="39">
        <v>1</v>
      </c>
      <c r="D42" s="39" t="s">
        <v>531</v>
      </c>
    </row>
    <row r="43" spans="1:4">
      <c r="A43" s="46" t="s">
        <v>592</v>
      </c>
      <c r="B43" s="48" t="s">
        <v>590</v>
      </c>
      <c r="C43" s="39">
        <v>1</v>
      </c>
      <c r="D43" s="39" t="s">
        <v>531</v>
      </c>
    </row>
    <row r="44" spans="1:4">
      <c r="A44" s="42" t="s">
        <v>593</v>
      </c>
      <c r="B44" s="48" t="s">
        <v>113</v>
      </c>
      <c r="C44" s="39">
        <v>1</v>
      </c>
      <c r="D44" s="39" t="s">
        <v>531</v>
      </c>
    </row>
    <row r="45" spans="1:4">
      <c r="A45" s="46" t="s">
        <v>594</v>
      </c>
      <c r="B45" s="48" t="s">
        <v>95</v>
      </c>
      <c r="C45" s="39">
        <v>1</v>
      </c>
      <c r="D45" s="39" t="s">
        <v>531</v>
      </c>
    </row>
    <row r="46" spans="1:4">
      <c r="A46" s="48" t="s">
        <v>596</v>
      </c>
      <c r="B46" s="48" t="s">
        <v>595</v>
      </c>
      <c r="C46" s="39">
        <v>1</v>
      </c>
      <c r="D46" s="39" t="s">
        <v>531</v>
      </c>
    </row>
    <row r="47" spans="1:4">
      <c r="A47" s="48" t="s">
        <v>597</v>
      </c>
      <c r="B47" s="48" t="s">
        <v>598</v>
      </c>
      <c r="C47" s="39">
        <v>1</v>
      </c>
      <c r="D47" s="39" t="s">
        <v>531</v>
      </c>
    </row>
    <row r="48" spans="1:4">
      <c r="A48" s="48" t="s">
        <v>599</v>
      </c>
      <c r="B48" s="48" t="s">
        <v>163</v>
      </c>
      <c r="C48" s="39">
        <v>1</v>
      </c>
      <c r="D48" s="39" t="s">
        <v>531</v>
      </c>
    </row>
    <row r="49" spans="1:4">
      <c r="A49" s="48" t="s">
        <v>600</v>
      </c>
      <c r="B49" s="48" t="s">
        <v>163</v>
      </c>
      <c r="C49" s="39">
        <v>1</v>
      </c>
      <c r="D49" s="39" t="s">
        <v>531</v>
      </c>
    </row>
    <row r="50" spans="1:4">
      <c r="A50" s="48" t="s">
        <v>602</v>
      </c>
      <c r="B50" s="48" t="s">
        <v>601</v>
      </c>
      <c r="C50" s="39">
        <v>1</v>
      </c>
      <c r="D50" s="39" t="s">
        <v>531</v>
      </c>
    </row>
    <row r="51" spans="1:4">
      <c r="A51" s="48" t="s">
        <v>604</v>
      </c>
      <c r="B51" s="48" t="s">
        <v>603</v>
      </c>
      <c r="C51" s="39">
        <v>1</v>
      </c>
      <c r="D51" s="39" t="s">
        <v>531</v>
      </c>
    </row>
    <row r="52" spans="1:4">
      <c r="A52" s="48" t="s">
        <v>605</v>
      </c>
      <c r="B52" s="48" t="s">
        <v>606</v>
      </c>
      <c r="C52" s="39">
        <v>1</v>
      </c>
      <c r="D52" s="39" t="s">
        <v>531</v>
      </c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/>
  </sheetViews>
  <sheetFormatPr defaultRowHeight="12.75"/>
  <cols>
    <col min="1" max="4" width="25.7109375" customWidth="1"/>
  </cols>
  <sheetData>
    <row r="2" spans="1:6">
      <c r="A2" t="s">
        <v>374</v>
      </c>
      <c r="E2">
        <v>2018</v>
      </c>
      <c r="F2">
        <v>2017</v>
      </c>
    </row>
    <row r="3" spans="1:6">
      <c r="A3" t="s">
        <v>375</v>
      </c>
    </row>
    <row r="4" spans="1:6">
      <c r="A4" t="s">
        <v>376</v>
      </c>
      <c r="E4">
        <v>383372</v>
      </c>
      <c r="F4">
        <v>386948</v>
      </c>
    </row>
    <row r="5" spans="1:6">
      <c r="A5" t="s">
        <v>377</v>
      </c>
      <c r="E5">
        <v>110579</v>
      </c>
      <c r="F5">
        <v>92157</v>
      </c>
    </row>
    <row r="6" spans="1:6">
      <c r="A6" t="s">
        <v>378</v>
      </c>
      <c r="E6">
        <v>515</v>
      </c>
      <c r="F6">
        <v>227</v>
      </c>
    </row>
    <row r="7" spans="1:6">
      <c r="A7" t="s">
        <v>379</v>
      </c>
      <c r="B7" t="s">
        <v>118</v>
      </c>
      <c r="C7" t="s">
        <v>118</v>
      </c>
      <c r="D7" t="s">
        <v>116</v>
      </c>
      <c r="E7">
        <v>2691037</v>
      </c>
      <c r="F7">
        <v>2910869</v>
      </c>
    </row>
    <row r="8" spans="1:6">
      <c r="A8" t="s">
        <v>380</v>
      </c>
      <c r="E8">
        <v>2979547</v>
      </c>
      <c r="F8">
        <v>2977511</v>
      </c>
    </row>
    <row r="9" spans="1:6">
      <c r="A9" t="s">
        <v>381</v>
      </c>
      <c r="E9">
        <v>28150</v>
      </c>
      <c r="F9">
        <v>39865</v>
      </c>
    </row>
    <row r="10" spans="1:6">
      <c r="A10" t="s">
        <v>382</v>
      </c>
      <c r="B10" t="s">
        <v>132</v>
      </c>
      <c r="C10" t="s">
        <v>132</v>
      </c>
      <c r="D10" t="s">
        <v>116</v>
      </c>
      <c r="E10">
        <v>20026411</v>
      </c>
      <c r="F10">
        <v>19004163</v>
      </c>
    </row>
    <row r="11" spans="1:6">
      <c r="A11" t="s">
        <v>383</v>
      </c>
      <c r="E11">
        <v>-194514</v>
      </c>
      <c r="F11">
        <v>-217308</v>
      </c>
    </row>
    <row r="12" spans="1:6">
      <c r="A12" t="s">
        <v>384</v>
      </c>
      <c r="E12">
        <v>19831897</v>
      </c>
      <c r="F12">
        <v>18786855</v>
      </c>
    </row>
    <row r="13" spans="1:6">
      <c r="A13" t="s">
        <v>385</v>
      </c>
      <c r="B13" t="s">
        <v>386</v>
      </c>
      <c r="C13" t="s">
        <v>84</v>
      </c>
      <c r="D13" t="s">
        <v>80</v>
      </c>
      <c r="E13">
        <v>353668</v>
      </c>
      <c r="F13">
        <v>333663</v>
      </c>
    </row>
    <row r="14" spans="1:6">
      <c r="A14" t="s">
        <v>387</v>
      </c>
      <c r="B14" t="s">
        <v>134</v>
      </c>
      <c r="C14" t="s">
        <v>134</v>
      </c>
      <c r="D14" t="s">
        <v>116</v>
      </c>
      <c r="E14">
        <v>35047</v>
      </c>
      <c r="F14">
        <v>28015</v>
      </c>
    </row>
    <row r="15" spans="1:6">
      <c r="A15" t="s">
        <v>388</v>
      </c>
      <c r="E15">
        <v>26270</v>
      </c>
      <c r="F15">
        <v>27542</v>
      </c>
    </row>
    <row r="16" spans="1:6">
      <c r="A16" t="s">
        <v>389</v>
      </c>
      <c r="B16" t="s">
        <v>352</v>
      </c>
      <c r="C16" t="s">
        <v>137</v>
      </c>
      <c r="E16">
        <v>86681</v>
      </c>
      <c r="F16">
        <v>82191</v>
      </c>
    </row>
    <row r="17" spans="1:6">
      <c r="A17" t="s">
        <v>390</v>
      </c>
      <c r="B17" t="s">
        <v>390</v>
      </c>
      <c r="C17" t="s">
        <v>91</v>
      </c>
      <c r="D17" t="s">
        <v>80</v>
      </c>
      <c r="E17">
        <v>790972</v>
      </c>
      <c r="F17">
        <v>745523</v>
      </c>
    </row>
    <row r="18" spans="1:6">
      <c r="A18" t="s">
        <v>391</v>
      </c>
      <c r="B18" t="s">
        <v>392</v>
      </c>
      <c r="C18" t="s">
        <v>92</v>
      </c>
      <c r="D18" t="s">
        <v>80</v>
      </c>
      <c r="E18">
        <v>96151</v>
      </c>
      <c r="F18">
        <v>90640</v>
      </c>
    </row>
    <row r="19" spans="1:6">
      <c r="A19" t="s">
        <v>393</v>
      </c>
      <c r="D19" t="s">
        <v>80</v>
      </c>
      <c r="E19">
        <v>549300</v>
      </c>
      <c r="F19">
        <v>541081</v>
      </c>
    </row>
    <row r="20" spans="1:6">
      <c r="A20" t="s">
        <v>394</v>
      </c>
      <c r="B20" t="s">
        <v>101</v>
      </c>
      <c r="C20" t="s">
        <v>101</v>
      </c>
      <c r="D20" t="s">
        <v>80</v>
      </c>
      <c r="E20">
        <v>22967</v>
      </c>
      <c r="F20">
        <v>53979</v>
      </c>
    </row>
    <row r="21" spans="1:6">
      <c r="A21" t="s">
        <v>395</v>
      </c>
      <c r="B21" t="s">
        <v>139</v>
      </c>
      <c r="C21" t="s">
        <v>139</v>
      </c>
      <c r="D21" t="s">
        <v>80</v>
      </c>
      <c r="E21">
        <v>249754</v>
      </c>
      <c r="F21">
        <v>239020</v>
      </c>
    </row>
    <row r="22" spans="1:6">
      <c r="A22" t="s">
        <v>396</v>
      </c>
      <c r="D22" t="s">
        <v>80</v>
      </c>
      <c r="E22">
        <v>28235907</v>
      </c>
      <c r="F22">
        <v>27336086</v>
      </c>
    </row>
    <row r="23" spans="1:6">
      <c r="A23" t="s">
        <v>397</v>
      </c>
      <c r="D23" t="s">
        <v>80</v>
      </c>
    </row>
    <row r="24" spans="1:6">
      <c r="A24" t="s">
        <v>398</v>
      </c>
      <c r="B24" t="s">
        <v>118</v>
      </c>
      <c r="C24" t="s">
        <v>118</v>
      </c>
      <c r="D24" t="s">
        <v>80</v>
      </c>
    </row>
    <row r="25" spans="1:6">
      <c r="A25" t="s">
        <v>399</v>
      </c>
      <c r="D25" t="s">
        <v>80</v>
      </c>
      <c r="E25">
        <v>8499027</v>
      </c>
      <c r="F25">
        <v>8307497</v>
      </c>
    </row>
    <row r="26" spans="1:6">
      <c r="A26" t="s">
        <v>400</v>
      </c>
      <c r="D26" t="s">
        <v>80</v>
      </c>
      <c r="E26">
        <v>14651158</v>
      </c>
      <c r="F26">
        <v>13945705</v>
      </c>
    </row>
    <row r="27" spans="1:6">
      <c r="A27" t="s">
        <v>401</v>
      </c>
      <c r="D27" t="s">
        <v>80</v>
      </c>
      <c r="E27">
        <v>23150185</v>
      </c>
      <c r="F27">
        <v>22253202</v>
      </c>
    </row>
    <row r="28" spans="1:6">
      <c r="A28" t="s">
        <v>402</v>
      </c>
      <c r="B28" t="s">
        <v>403</v>
      </c>
      <c r="C28" t="s">
        <v>147</v>
      </c>
      <c r="D28" t="s">
        <v>141</v>
      </c>
      <c r="E28">
        <v>1589128</v>
      </c>
      <c r="F28">
        <v>1703890</v>
      </c>
    </row>
    <row r="29" spans="1:6">
      <c r="A29" t="s">
        <v>404</v>
      </c>
      <c r="B29" t="s">
        <v>169</v>
      </c>
      <c r="C29" t="s">
        <v>168</v>
      </c>
      <c r="D29" t="s">
        <v>165</v>
      </c>
      <c r="E29">
        <v>224993</v>
      </c>
      <c r="F29">
        <v>305513</v>
      </c>
    </row>
    <row r="30" spans="1:6">
      <c r="A30" t="s">
        <v>405</v>
      </c>
      <c r="B30" t="s">
        <v>406</v>
      </c>
      <c r="C30" t="s">
        <v>161</v>
      </c>
      <c r="D30" t="s">
        <v>80</v>
      </c>
      <c r="E30">
        <v>12267</v>
      </c>
      <c r="F30">
        <v>8680</v>
      </c>
    </row>
    <row r="31" spans="1:6">
      <c r="A31" t="s">
        <v>407</v>
      </c>
      <c r="B31" t="s">
        <v>164</v>
      </c>
      <c r="C31" t="s">
        <v>164</v>
      </c>
      <c r="D31" t="s">
        <v>141</v>
      </c>
      <c r="E31">
        <v>177994</v>
      </c>
      <c r="F31">
        <v>179852</v>
      </c>
    </row>
    <row r="32" spans="1:6">
      <c r="A32" t="s">
        <v>408</v>
      </c>
      <c r="B32" t="s">
        <v>164</v>
      </c>
      <c r="C32" t="s">
        <v>164</v>
      </c>
      <c r="D32" t="s">
        <v>80</v>
      </c>
      <c r="E32">
        <v>25154567</v>
      </c>
      <c r="F32">
        <v>24451137</v>
      </c>
    </row>
    <row r="33" spans="1:6">
      <c r="A33" t="s">
        <v>409</v>
      </c>
      <c r="B33" t="s">
        <v>181</v>
      </c>
      <c r="C33" t="s">
        <v>181</v>
      </c>
      <c r="D33" t="s">
        <v>80</v>
      </c>
    </row>
    <row r="34" spans="1:6">
      <c r="A34" t="s">
        <v>410</v>
      </c>
      <c r="B34" t="s">
        <v>182</v>
      </c>
      <c r="C34" t="s">
        <v>182</v>
      </c>
      <c r="D34" t="s">
        <v>181</v>
      </c>
      <c r="E34">
        <v>292716</v>
      </c>
      <c r="F34">
        <v>292716</v>
      </c>
    </row>
    <row r="35" spans="1:6">
      <c r="A35" t="s">
        <v>411</v>
      </c>
      <c r="D35" t="s">
        <v>181</v>
      </c>
      <c r="E35">
        <v>1725741</v>
      </c>
      <c r="F35">
        <v>1718117</v>
      </c>
    </row>
    <row r="36" spans="1:6">
      <c r="A36" t="s">
        <v>412</v>
      </c>
      <c r="B36" t="s">
        <v>187</v>
      </c>
      <c r="C36" t="s">
        <v>187</v>
      </c>
      <c r="D36" t="s">
        <v>181</v>
      </c>
      <c r="E36">
        <v>1243592</v>
      </c>
      <c r="F36">
        <v>1008518</v>
      </c>
    </row>
    <row r="37" spans="1:6">
      <c r="A37" t="s">
        <v>413</v>
      </c>
      <c r="B37" t="s">
        <v>189</v>
      </c>
      <c r="C37" t="s">
        <v>189</v>
      </c>
      <c r="D37" t="s">
        <v>181</v>
      </c>
      <c r="E37">
        <v>-180709</v>
      </c>
      <c r="F37">
        <v>-134402</v>
      </c>
    </row>
    <row r="38" spans="1:6">
      <c r="A38" t="s">
        <v>414</v>
      </c>
      <c r="B38" t="s">
        <v>195</v>
      </c>
      <c r="C38" t="s">
        <v>195</v>
      </c>
      <c r="D38" t="s">
        <v>181</v>
      </c>
      <c r="E38">
        <v>3081340</v>
      </c>
      <c r="F38">
        <v>2884949</v>
      </c>
    </row>
    <row r="39" spans="1:6">
      <c r="A39" t="s">
        <v>415</v>
      </c>
      <c r="D39" t="s">
        <v>181</v>
      </c>
      <c r="E39">
        <v>28235907</v>
      </c>
      <c r="F39">
        <v>27336086</v>
      </c>
    </row>
    <row r="40" spans="1:6">
      <c r="A40" t="s">
        <v>416</v>
      </c>
      <c r="D40" t="s">
        <v>181</v>
      </c>
      <c r="E40">
        <v>50000</v>
      </c>
      <c r="F40">
        <v>50000</v>
      </c>
    </row>
    <row r="41" spans="1:6">
      <c r="A41" t="s">
        <v>417</v>
      </c>
      <c r="D41" t="s">
        <v>181</v>
      </c>
    </row>
    <row r="42" spans="1:6">
      <c r="A42" t="s">
        <v>418</v>
      </c>
      <c r="D42" t="s">
        <v>181</v>
      </c>
      <c r="E42">
        <v>350000</v>
      </c>
      <c r="F42">
        <v>350000</v>
      </c>
    </row>
    <row r="43" spans="1:6">
      <c r="A43" t="s">
        <v>419</v>
      </c>
      <c r="B43" t="s">
        <v>182</v>
      </c>
      <c r="C43" t="s">
        <v>182</v>
      </c>
      <c r="D43" t="s">
        <v>181</v>
      </c>
      <c r="E43">
        <v>87903</v>
      </c>
      <c r="F43">
        <v>87903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3"/>
  <sheetViews>
    <sheetView topLeftCell="A19" workbookViewId="0"/>
  </sheetViews>
  <sheetFormatPr defaultRowHeight="12.75"/>
  <cols>
    <col min="1" max="4" width="25.7109375" customWidth="1"/>
  </cols>
  <sheetData>
    <row r="4" spans="1:7">
      <c r="A4" t="s">
        <v>374</v>
      </c>
      <c r="E4">
        <v>2018</v>
      </c>
      <c r="F4">
        <v>2017</v>
      </c>
      <c r="G4">
        <v>2016</v>
      </c>
    </row>
    <row r="5" spans="1:7">
      <c r="A5" t="s">
        <v>420</v>
      </c>
      <c r="B5" t="s">
        <v>54</v>
      </c>
      <c r="C5" t="s">
        <v>54</v>
      </c>
      <c r="D5" t="s">
        <v>421</v>
      </c>
    </row>
    <row r="6" spans="1:7">
      <c r="A6" t="s">
        <v>422</v>
      </c>
      <c r="D6" t="s">
        <v>421</v>
      </c>
      <c r="E6">
        <v>877875</v>
      </c>
      <c r="F6">
        <v>772030</v>
      </c>
      <c r="G6">
        <v>625023</v>
      </c>
    </row>
    <row r="7" spans="1:7">
      <c r="A7" t="s">
        <v>381</v>
      </c>
      <c r="D7" t="s">
        <v>421</v>
      </c>
      <c r="E7">
        <v>946</v>
      </c>
      <c r="F7">
        <v>851</v>
      </c>
      <c r="G7">
        <v>1022</v>
      </c>
    </row>
    <row r="8" spans="1:7">
      <c r="A8" t="s">
        <v>423</v>
      </c>
      <c r="D8" t="s">
        <v>421</v>
      </c>
      <c r="E8">
        <v>124720</v>
      </c>
      <c r="F8">
        <v>102013</v>
      </c>
      <c r="G8">
        <v>91099</v>
      </c>
    </row>
    <row r="9" spans="1:7">
      <c r="A9" t="s">
        <v>424</v>
      </c>
      <c r="D9" t="s">
        <v>421</v>
      </c>
      <c r="E9">
        <v>21951</v>
      </c>
      <c r="F9">
        <v>22235</v>
      </c>
      <c r="G9">
        <v>13222</v>
      </c>
    </row>
    <row r="10" spans="1:7">
      <c r="A10" t="s">
        <v>425</v>
      </c>
      <c r="D10" t="s">
        <v>421</v>
      </c>
      <c r="E10">
        <v>2776</v>
      </c>
      <c r="F10">
        <v>3452</v>
      </c>
      <c r="G10">
        <v>1801</v>
      </c>
    </row>
    <row r="11" spans="1:7">
      <c r="A11" t="s">
        <v>426</v>
      </c>
      <c r="D11" t="s">
        <v>421</v>
      </c>
      <c r="E11">
        <v>1028268</v>
      </c>
      <c r="F11">
        <v>900581</v>
      </c>
      <c r="G11">
        <v>732167</v>
      </c>
    </row>
    <row r="12" spans="1:7">
      <c r="A12" t="s">
        <v>427</v>
      </c>
      <c r="B12" t="s">
        <v>51</v>
      </c>
      <c r="C12" t="s">
        <v>51</v>
      </c>
      <c r="D12" t="s">
        <v>421</v>
      </c>
    </row>
    <row r="13" spans="1:7">
      <c r="A13" t="s">
        <v>428</v>
      </c>
      <c r="D13" t="s">
        <v>421</v>
      </c>
      <c r="E13">
        <v>130715</v>
      </c>
      <c r="F13">
        <v>76546</v>
      </c>
      <c r="G13">
        <v>48934</v>
      </c>
    </row>
    <row r="14" spans="1:7">
      <c r="A14" t="s">
        <v>402</v>
      </c>
      <c r="D14" t="s">
        <v>421</v>
      </c>
      <c r="E14">
        <v>36096</v>
      </c>
      <c r="F14">
        <v>15735</v>
      </c>
      <c r="G14">
        <v>4065</v>
      </c>
    </row>
    <row r="15" spans="1:7">
      <c r="A15" t="s">
        <v>404</v>
      </c>
      <c r="D15" t="s">
        <v>421</v>
      </c>
      <c r="E15">
        <v>12619</v>
      </c>
      <c r="F15">
        <v>15988</v>
      </c>
      <c r="G15">
        <v>20052</v>
      </c>
    </row>
    <row r="16" spans="1:7">
      <c r="A16" t="s">
        <v>429</v>
      </c>
      <c r="B16" t="s">
        <v>54</v>
      </c>
      <c r="C16" t="s">
        <v>54</v>
      </c>
      <c r="D16" t="s">
        <v>421</v>
      </c>
      <c r="E16">
        <v>179430</v>
      </c>
      <c r="F16">
        <v>108269</v>
      </c>
      <c r="G16">
        <v>73051</v>
      </c>
    </row>
    <row r="17" spans="1:7">
      <c r="A17" t="s">
        <v>430</v>
      </c>
      <c r="B17" t="s">
        <v>54</v>
      </c>
      <c r="C17" t="s">
        <v>54</v>
      </c>
      <c r="D17" t="s">
        <v>421</v>
      </c>
      <c r="E17">
        <v>848838</v>
      </c>
      <c r="F17">
        <v>792312</v>
      </c>
      <c r="G17">
        <v>659116</v>
      </c>
    </row>
    <row r="18" spans="1:7">
      <c r="A18" t="s">
        <v>431</v>
      </c>
      <c r="D18" t="s">
        <v>421</v>
      </c>
      <c r="E18">
        <v>36116</v>
      </c>
      <c r="F18">
        <v>58968</v>
      </c>
      <c r="G18">
        <v>110659</v>
      </c>
    </row>
    <row r="19" spans="1:7">
      <c r="A19" t="s">
        <v>432</v>
      </c>
      <c r="B19" t="s">
        <v>433</v>
      </c>
      <c r="C19" t="s">
        <v>56</v>
      </c>
      <c r="D19" t="s">
        <v>421</v>
      </c>
      <c r="E19">
        <v>812722</v>
      </c>
      <c r="F19">
        <v>733344</v>
      </c>
      <c r="G19">
        <v>548457</v>
      </c>
    </row>
    <row r="20" spans="1:7">
      <c r="A20" t="s">
        <v>434</v>
      </c>
      <c r="B20" t="s">
        <v>54</v>
      </c>
      <c r="C20" t="s">
        <v>54</v>
      </c>
      <c r="D20" t="s">
        <v>421</v>
      </c>
    </row>
    <row r="21" spans="1:7">
      <c r="A21" t="s">
        <v>435</v>
      </c>
      <c r="D21" t="s">
        <v>421</v>
      </c>
      <c r="E21">
        <v>85272</v>
      </c>
      <c r="F21">
        <v>83166</v>
      </c>
      <c r="G21">
        <v>74187</v>
      </c>
    </row>
    <row r="22" spans="1:7">
      <c r="A22" t="s">
        <v>436</v>
      </c>
      <c r="D22" t="s">
        <v>421</v>
      </c>
      <c r="E22">
        <v>55488</v>
      </c>
      <c r="F22">
        <v>44538</v>
      </c>
      <c r="G22">
        <v>46589</v>
      </c>
    </row>
    <row r="23" spans="1:7">
      <c r="A23" t="s">
        <v>437</v>
      </c>
      <c r="D23" t="s">
        <v>421</v>
      </c>
      <c r="E23">
        <v>60440</v>
      </c>
      <c r="F23">
        <v>53779</v>
      </c>
      <c r="G23">
        <v>47427</v>
      </c>
    </row>
    <row r="24" spans="1:7">
      <c r="A24" t="s">
        <v>438</v>
      </c>
      <c r="D24" t="s">
        <v>421</v>
      </c>
      <c r="E24">
        <v>25348</v>
      </c>
      <c r="F24">
        <v>23741</v>
      </c>
      <c r="G24">
        <v>22978</v>
      </c>
    </row>
    <row r="25" spans="1:7">
      <c r="A25" t="s">
        <v>439</v>
      </c>
      <c r="D25" t="s">
        <v>421</v>
      </c>
      <c r="E25">
        <v>15632</v>
      </c>
      <c r="F25">
        <v>15209</v>
      </c>
      <c r="G25">
        <v>16282</v>
      </c>
    </row>
    <row r="26" spans="1:7">
      <c r="A26" t="s">
        <v>440</v>
      </c>
      <c r="D26" t="s">
        <v>421</v>
      </c>
      <c r="F26">
        <v>-2427</v>
      </c>
      <c r="G26">
        <v>-5918</v>
      </c>
    </row>
    <row r="27" spans="1:7">
      <c r="A27" t="s">
        <v>441</v>
      </c>
      <c r="B27" t="s">
        <v>442</v>
      </c>
      <c r="C27" t="s">
        <v>47</v>
      </c>
      <c r="D27" t="s">
        <v>421</v>
      </c>
      <c r="E27">
        <v>24654</v>
      </c>
      <c r="F27">
        <v>7478</v>
      </c>
      <c r="G27">
        <v>7814</v>
      </c>
    </row>
    <row r="28" spans="1:7">
      <c r="A28" t="s">
        <v>443</v>
      </c>
      <c r="D28" t="s">
        <v>421</v>
      </c>
      <c r="E28">
        <v>-25480</v>
      </c>
      <c r="G28">
        <v>1754</v>
      </c>
    </row>
    <row r="29" spans="1:7">
      <c r="A29" t="s">
        <v>444</v>
      </c>
      <c r="B29" t="s">
        <v>421</v>
      </c>
      <c r="C29" t="s">
        <v>26</v>
      </c>
      <c r="D29" t="s">
        <v>421</v>
      </c>
      <c r="E29">
        <v>43786</v>
      </c>
      <c r="F29">
        <v>42297</v>
      </c>
      <c r="G29">
        <v>39668</v>
      </c>
    </row>
    <row r="30" spans="1:7">
      <c r="A30" t="s">
        <v>445</v>
      </c>
      <c r="D30" t="s">
        <v>421</v>
      </c>
      <c r="E30">
        <v>285140</v>
      </c>
      <c r="F30">
        <v>267781</v>
      </c>
      <c r="G30">
        <v>250781</v>
      </c>
    </row>
    <row r="31" spans="1:7">
      <c r="A31" t="s">
        <v>446</v>
      </c>
      <c r="B31" t="s">
        <v>51</v>
      </c>
      <c r="C31" t="s">
        <v>51</v>
      </c>
      <c r="D31" t="s">
        <v>421</v>
      </c>
    </row>
    <row r="32" spans="1:7">
      <c r="A32" t="s">
        <v>447</v>
      </c>
      <c r="B32" t="s">
        <v>27</v>
      </c>
      <c r="C32" t="s">
        <v>27</v>
      </c>
      <c r="D32" t="s">
        <v>421</v>
      </c>
      <c r="E32">
        <v>-330968</v>
      </c>
      <c r="F32">
        <v>-320096</v>
      </c>
      <c r="G32">
        <v>287783</v>
      </c>
    </row>
    <row r="33" spans="1:7">
      <c r="A33" t="s">
        <v>448</v>
      </c>
      <c r="B33" t="s">
        <v>34</v>
      </c>
      <c r="C33" t="s">
        <v>34</v>
      </c>
      <c r="D33" t="s">
        <v>421</v>
      </c>
      <c r="E33">
        <v>-73727</v>
      </c>
      <c r="F33">
        <v>-71817</v>
      </c>
      <c r="G33">
        <v>66830</v>
      </c>
    </row>
    <row r="34" spans="1:7">
      <c r="A34" t="s">
        <v>449</v>
      </c>
      <c r="D34" t="s">
        <v>421</v>
      </c>
      <c r="E34">
        <v>404695</v>
      </c>
      <c r="F34">
        <v>391913</v>
      </c>
      <c r="G34">
        <v>354613</v>
      </c>
    </row>
    <row r="35" spans="1:7">
      <c r="A35" t="s">
        <v>450</v>
      </c>
      <c r="D35" t="s">
        <v>421</v>
      </c>
      <c r="E35">
        <v>47795</v>
      </c>
      <c r="F35">
        <v>47869</v>
      </c>
      <c r="G35">
        <v>41296</v>
      </c>
    </row>
    <row r="36" spans="1:7">
      <c r="A36" t="s">
        <v>451</v>
      </c>
      <c r="D36" t="s">
        <v>421</v>
      </c>
      <c r="E36">
        <v>16367</v>
      </c>
      <c r="F36">
        <v>14841</v>
      </c>
      <c r="G36">
        <v>13663</v>
      </c>
    </row>
    <row r="37" spans="1:7">
      <c r="A37" t="s">
        <v>452</v>
      </c>
      <c r="D37" t="s">
        <v>421</v>
      </c>
      <c r="E37">
        <v>74129</v>
      </c>
      <c r="F37">
        <v>66385</v>
      </c>
      <c r="G37">
        <v>58619</v>
      </c>
    </row>
    <row r="38" spans="1:7">
      <c r="A38" t="s">
        <v>453</v>
      </c>
      <c r="D38" t="s">
        <v>421</v>
      </c>
      <c r="E38">
        <v>41579</v>
      </c>
      <c r="F38">
        <v>40235</v>
      </c>
      <c r="G38">
        <v>29561</v>
      </c>
    </row>
    <row r="39" spans="1:7">
      <c r="A39" t="s">
        <v>454</v>
      </c>
      <c r="B39" t="s">
        <v>455</v>
      </c>
      <c r="C39" t="s">
        <v>43</v>
      </c>
      <c r="D39" t="s">
        <v>421</v>
      </c>
      <c r="E39">
        <v>-22050</v>
      </c>
      <c r="F39">
        <v>-22417</v>
      </c>
      <c r="G39">
        <v>19781</v>
      </c>
    </row>
    <row r="40" spans="1:7">
      <c r="A40" t="s">
        <v>456</v>
      </c>
      <c r="D40" t="s">
        <v>421</v>
      </c>
      <c r="E40">
        <v>31423</v>
      </c>
      <c r="F40">
        <v>29627</v>
      </c>
      <c r="G40">
        <v>23499</v>
      </c>
    </row>
    <row r="41" spans="1:7">
      <c r="A41" t="s">
        <v>457</v>
      </c>
      <c r="D41" t="s">
        <v>421</v>
      </c>
      <c r="E41">
        <v>-2985</v>
      </c>
      <c r="F41">
        <v>-2669</v>
      </c>
      <c r="G41">
        <v>-3481</v>
      </c>
    </row>
    <row r="42" spans="1:7">
      <c r="A42" t="s">
        <v>458</v>
      </c>
      <c r="B42" t="s">
        <v>459</v>
      </c>
      <c r="C42" t="s">
        <v>58</v>
      </c>
      <c r="D42" t="s">
        <v>421</v>
      </c>
      <c r="E42">
        <v>80693</v>
      </c>
      <c r="F42">
        <v>82073</v>
      </c>
      <c r="G42">
        <v>74764</v>
      </c>
    </row>
    <row r="43" spans="1:7">
      <c r="A43" t="s">
        <v>460</v>
      </c>
      <c r="B43" t="s">
        <v>54</v>
      </c>
      <c r="C43" t="s">
        <v>54</v>
      </c>
      <c r="D43" t="s">
        <v>421</v>
      </c>
      <c r="E43">
        <v>715746</v>
      </c>
      <c r="F43">
        <v>692691</v>
      </c>
      <c r="G43">
        <v>612315</v>
      </c>
    </row>
    <row r="44" spans="1:7">
      <c r="A44" t="s">
        <v>461</v>
      </c>
      <c r="B44" t="s">
        <v>462</v>
      </c>
      <c r="C44" t="s">
        <v>61</v>
      </c>
      <c r="D44" t="s">
        <v>421</v>
      </c>
      <c r="E44">
        <v>382116</v>
      </c>
      <c r="F44">
        <v>308434</v>
      </c>
      <c r="G44">
        <v>186923</v>
      </c>
    </row>
    <row r="45" spans="1:7">
      <c r="A45" t="s">
        <v>463</v>
      </c>
      <c r="B45" t="s">
        <v>62</v>
      </c>
      <c r="C45" t="s">
        <v>62</v>
      </c>
      <c r="D45" t="s">
        <v>421</v>
      </c>
      <c r="E45">
        <v>58346</v>
      </c>
      <c r="F45">
        <v>92802</v>
      </c>
      <c r="G45">
        <v>37627</v>
      </c>
    </row>
    <row r="46" spans="1:7">
      <c r="A46" t="s">
        <v>464</v>
      </c>
      <c r="B46" t="s">
        <v>70</v>
      </c>
      <c r="C46" t="s">
        <v>70</v>
      </c>
      <c r="D46" t="s">
        <v>421</v>
      </c>
      <c r="E46">
        <v>323770</v>
      </c>
      <c r="F46">
        <v>215632</v>
      </c>
      <c r="G46">
        <v>149296</v>
      </c>
    </row>
    <row r="47" spans="1:7">
      <c r="A47" t="s">
        <v>465</v>
      </c>
      <c r="D47" t="s">
        <v>421</v>
      </c>
      <c r="E47">
        <v>372</v>
      </c>
      <c r="F47">
        <v>249</v>
      </c>
      <c r="G47">
        <v>187</v>
      </c>
    </row>
    <row r="48" spans="1:7">
      <c r="A48" t="s">
        <v>466</v>
      </c>
      <c r="D48" t="s">
        <v>421</v>
      </c>
      <c r="E48">
        <v>372</v>
      </c>
      <c r="F48">
        <v>248</v>
      </c>
      <c r="G48">
        <v>187</v>
      </c>
    </row>
    <row r="49" spans="1:7">
      <c r="A49" t="s">
        <v>467</v>
      </c>
      <c r="D49" t="s">
        <v>421</v>
      </c>
      <c r="E49">
        <v>102</v>
      </c>
      <c r="F49">
        <v>96</v>
      </c>
      <c r="G49">
        <v>96</v>
      </c>
    </row>
    <row r="50" spans="1:7">
      <c r="A50" t="s">
        <v>468</v>
      </c>
      <c r="D50" t="s">
        <v>421</v>
      </c>
      <c r="E50">
        <v>85355</v>
      </c>
      <c r="F50">
        <v>84695</v>
      </c>
      <c r="G50">
        <v>77850</v>
      </c>
    </row>
    <row r="51" spans="1:7">
      <c r="D51" t="s">
        <v>421</v>
      </c>
    </row>
    <row r="52" spans="1:7">
      <c r="D52" t="s">
        <v>421</v>
      </c>
    </row>
    <row r="53" spans="1:7">
      <c r="A53" t="s">
        <v>469</v>
      </c>
      <c r="D53" t="s">
        <v>421</v>
      </c>
      <c r="E53">
        <v>2018</v>
      </c>
      <c r="F53">
        <v>2017</v>
      </c>
      <c r="G53">
        <v>2016</v>
      </c>
    </row>
    <row r="54" spans="1:7">
      <c r="A54" t="s">
        <v>464</v>
      </c>
      <c r="B54" t="s">
        <v>70</v>
      </c>
      <c r="C54" t="s">
        <v>70</v>
      </c>
      <c r="D54" t="s">
        <v>421</v>
      </c>
      <c r="E54">
        <v>323770</v>
      </c>
      <c r="F54">
        <v>215632</v>
      </c>
      <c r="G54">
        <v>149296</v>
      </c>
    </row>
    <row r="55" spans="1:7">
      <c r="A55" t="s">
        <v>470</v>
      </c>
      <c r="D55" t="s">
        <v>421</v>
      </c>
    </row>
    <row r="56" spans="1:7">
      <c r="A56" t="s">
        <v>471</v>
      </c>
      <c r="D56" t="s">
        <v>421</v>
      </c>
      <c r="E56">
        <v>-52757</v>
      </c>
      <c r="F56">
        <v>-425</v>
      </c>
      <c r="G56">
        <v>-57346</v>
      </c>
    </row>
    <row r="57" spans="1:7">
      <c r="A57" t="s">
        <v>472</v>
      </c>
      <c r="B57" t="s">
        <v>73</v>
      </c>
      <c r="C57" t="s">
        <v>73</v>
      </c>
      <c r="D57" t="s">
        <v>421</v>
      </c>
      <c r="E57">
        <v>34966</v>
      </c>
      <c r="F57">
        <v>5801</v>
      </c>
      <c r="G57">
        <v>4016</v>
      </c>
    </row>
    <row r="58" spans="1:7">
      <c r="A58" t="s">
        <v>473</v>
      </c>
      <c r="D58" t="s">
        <v>421</v>
      </c>
      <c r="F58">
        <v>17315</v>
      </c>
    </row>
    <row r="59" spans="1:7">
      <c r="A59" t="s">
        <v>474</v>
      </c>
      <c r="D59" t="s">
        <v>421</v>
      </c>
      <c r="E59">
        <v>-45198</v>
      </c>
      <c r="F59">
        <v>-10929</v>
      </c>
      <c r="G59">
        <v>-12748</v>
      </c>
    </row>
    <row r="60" spans="1:7">
      <c r="A60" t="s">
        <v>475</v>
      </c>
      <c r="B60" t="s">
        <v>48</v>
      </c>
      <c r="C60" t="s">
        <v>48</v>
      </c>
      <c r="D60" t="s">
        <v>421</v>
      </c>
      <c r="E60">
        <v>3296</v>
      </c>
      <c r="F60">
        <v>3786</v>
      </c>
      <c r="G60">
        <v>3830</v>
      </c>
    </row>
    <row r="61" spans="1:7">
      <c r="A61" t="s">
        <v>476</v>
      </c>
      <c r="B61" t="s">
        <v>477</v>
      </c>
      <c r="C61" t="s">
        <v>478</v>
      </c>
      <c r="D61" t="s">
        <v>421</v>
      </c>
      <c r="E61">
        <v>-59693</v>
      </c>
      <c r="F61">
        <v>15548</v>
      </c>
      <c r="G61">
        <v>-62248</v>
      </c>
    </row>
    <row r="62" spans="1:7">
      <c r="A62" t="s">
        <v>479</v>
      </c>
      <c r="B62" t="s">
        <v>62</v>
      </c>
      <c r="C62" t="s">
        <v>62</v>
      </c>
      <c r="D62" t="s">
        <v>421</v>
      </c>
      <c r="E62">
        <v>-13386</v>
      </c>
      <c r="F62">
        <v>4088</v>
      </c>
      <c r="G62">
        <v>-22311</v>
      </c>
    </row>
    <row r="63" spans="1:7">
      <c r="A63" t="s">
        <v>480</v>
      </c>
      <c r="B63" t="s">
        <v>477</v>
      </c>
      <c r="C63" t="s">
        <v>478</v>
      </c>
      <c r="D63" t="s">
        <v>421</v>
      </c>
      <c r="E63">
        <v>-46307</v>
      </c>
      <c r="F63">
        <v>11460</v>
      </c>
      <c r="G63">
        <v>-39937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/>
  </sheetViews>
  <sheetFormatPr defaultRowHeight="12.75"/>
  <cols>
    <col min="1" max="4" width="25.7109375" customWidth="1"/>
  </cols>
  <sheetData>
    <row r="2" spans="1:7">
      <c r="A2" t="s">
        <v>469</v>
      </c>
      <c r="E2">
        <v>2018</v>
      </c>
      <c r="F2">
        <v>2017</v>
      </c>
      <c r="G2">
        <v>2016</v>
      </c>
    </row>
    <row r="3" spans="1:7">
      <c r="A3" t="s">
        <v>481</v>
      </c>
      <c r="B3" t="s">
        <v>231</v>
      </c>
      <c r="C3" t="s">
        <v>231</v>
      </c>
      <c r="D3" t="s">
        <v>482</v>
      </c>
    </row>
    <row r="4" spans="1:7">
      <c r="A4" t="s">
        <v>483</v>
      </c>
      <c r="B4" t="s">
        <v>291</v>
      </c>
      <c r="C4" t="s">
        <v>291</v>
      </c>
      <c r="D4" t="s">
        <v>482</v>
      </c>
      <c r="E4">
        <v>455162</v>
      </c>
      <c r="F4">
        <v>213877</v>
      </c>
      <c r="G4">
        <v>173215</v>
      </c>
    </row>
    <row r="5" spans="1:7">
      <c r="A5" t="s">
        <v>484</v>
      </c>
      <c r="B5" t="s">
        <v>291</v>
      </c>
      <c r="C5" t="s">
        <v>291</v>
      </c>
      <c r="D5" t="s">
        <v>482</v>
      </c>
      <c r="E5">
        <v>327141</v>
      </c>
      <c r="F5">
        <v>338843</v>
      </c>
      <c r="G5">
        <v>408311</v>
      </c>
    </row>
    <row r="6" spans="1:7">
      <c r="A6" t="s">
        <v>485</v>
      </c>
      <c r="B6" t="s">
        <v>290</v>
      </c>
      <c r="C6" t="s">
        <v>290</v>
      </c>
      <c r="D6" t="s">
        <v>482</v>
      </c>
      <c r="E6">
        <v>-629976</v>
      </c>
      <c r="F6">
        <v>-742279</v>
      </c>
      <c r="G6">
        <v>-1071869</v>
      </c>
    </row>
    <row r="7" spans="1:7">
      <c r="A7" t="s">
        <v>486</v>
      </c>
      <c r="B7" t="s">
        <v>291</v>
      </c>
      <c r="C7" t="s">
        <v>291</v>
      </c>
      <c r="D7" t="s">
        <v>482</v>
      </c>
      <c r="E7">
        <v>359312</v>
      </c>
      <c r="F7">
        <v>373088</v>
      </c>
      <c r="G7">
        <v>425453</v>
      </c>
    </row>
    <row r="8" spans="1:7">
      <c r="A8" t="s">
        <v>487</v>
      </c>
      <c r="B8" t="s">
        <v>290</v>
      </c>
      <c r="C8" t="s">
        <v>290</v>
      </c>
      <c r="D8" t="s">
        <v>482</v>
      </c>
      <c r="E8">
        <v>-375770</v>
      </c>
      <c r="F8">
        <v>-863457</v>
      </c>
      <c r="G8">
        <v>-563661</v>
      </c>
    </row>
    <row r="9" spans="1:7">
      <c r="A9" t="s">
        <v>488</v>
      </c>
      <c r="B9" t="s">
        <v>251</v>
      </c>
      <c r="C9" t="s">
        <v>251</v>
      </c>
      <c r="D9" t="s">
        <v>489</v>
      </c>
      <c r="E9">
        <v>-18710</v>
      </c>
      <c r="F9">
        <v>351087</v>
      </c>
      <c r="G9">
        <v>487378</v>
      </c>
    </row>
    <row r="10" spans="1:7">
      <c r="A10" t="s">
        <v>490</v>
      </c>
      <c r="B10" t="s">
        <v>299</v>
      </c>
      <c r="C10" t="s">
        <v>299</v>
      </c>
      <c r="D10" t="s">
        <v>482</v>
      </c>
      <c r="E10">
        <v>166462</v>
      </c>
      <c r="F10">
        <v>59483</v>
      </c>
      <c r="G10">
        <v>177645</v>
      </c>
    </row>
    <row r="11" spans="1:7">
      <c r="A11" t="s">
        <v>491</v>
      </c>
      <c r="D11" t="s">
        <v>482</v>
      </c>
      <c r="E11">
        <v>-1358077</v>
      </c>
      <c r="F11">
        <v>-1051628</v>
      </c>
      <c r="G11">
        <v>-1331125</v>
      </c>
    </row>
    <row r="12" spans="1:7">
      <c r="A12" t="s">
        <v>492</v>
      </c>
      <c r="D12" t="s">
        <v>482</v>
      </c>
      <c r="E12">
        <v>-1822</v>
      </c>
      <c r="F12">
        <v>-50000</v>
      </c>
      <c r="G12">
        <v>-40000</v>
      </c>
    </row>
    <row r="13" spans="1:7">
      <c r="A13" t="s">
        <v>493</v>
      </c>
      <c r="B13" t="s">
        <v>298</v>
      </c>
      <c r="C13" t="s">
        <v>298</v>
      </c>
      <c r="D13" t="s">
        <v>482</v>
      </c>
      <c r="E13">
        <v>42858</v>
      </c>
    </row>
    <row r="14" spans="1:7">
      <c r="A14" t="s">
        <v>494</v>
      </c>
      <c r="B14" t="s">
        <v>287</v>
      </c>
      <c r="C14" t="s">
        <v>287</v>
      </c>
      <c r="D14" t="s">
        <v>482</v>
      </c>
      <c r="E14">
        <v>-50664</v>
      </c>
      <c r="F14">
        <v>-20297</v>
      </c>
      <c r="G14">
        <v>-19272</v>
      </c>
    </row>
    <row r="15" spans="1:7">
      <c r="A15" t="s">
        <v>495</v>
      </c>
      <c r="B15" t="s">
        <v>288</v>
      </c>
      <c r="C15" t="s">
        <v>288</v>
      </c>
      <c r="D15" t="s">
        <v>482</v>
      </c>
      <c r="E15">
        <v>60</v>
      </c>
      <c r="F15">
        <v>1853</v>
      </c>
      <c r="G15">
        <v>7445</v>
      </c>
    </row>
    <row r="16" spans="1:7">
      <c r="A16" t="s">
        <v>496</v>
      </c>
      <c r="B16" t="s">
        <v>288</v>
      </c>
      <c r="C16" t="s">
        <v>288</v>
      </c>
      <c r="D16" t="s">
        <v>482</v>
      </c>
      <c r="E16">
        <v>17214</v>
      </c>
      <c r="F16">
        <v>24324</v>
      </c>
      <c r="G16">
        <v>24624</v>
      </c>
    </row>
    <row r="17" spans="1:7">
      <c r="A17" t="s">
        <v>497</v>
      </c>
      <c r="B17" t="s">
        <v>287</v>
      </c>
      <c r="C17" t="s">
        <v>287</v>
      </c>
      <c r="D17" t="s">
        <v>482</v>
      </c>
      <c r="E17">
        <v>141769</v>
      </c>
      <c r="F17">
        <v>476609</v>
      </c>
    </row>
    <row r="18" spans="1:7">
      <c r="A18" t="s">
        <v>498</v>
      </c>
      <c r="D18" t="s">
        <v>482</v>
      </c>
      <c r="E18">
        <v>77648</v>
      </c>
    </row>
    <row r="19" spans="1:7">
      <c r="A19" t="s">
        <v>499</v>
      </c>
      <c r="B19" t="s">
        <v>276</v>
      </c>
      <c r="C19" t="s">
        <v>276</v>
      </c>
      <c r="D19" t="s">
        <v>482</v>
      </c>
      <c r="E19">
        <v>491</v>
      </c>
      <c r="F19">
        <v>-6824</v>
      </c>
      <c r="G19">
        <v>825</v>
      </c>
    </row>
    <row r="20" spans="1:7">
      <c r="A20" t="s">
        <v>500</v>
      </c>
      <c r="B20" t="s">
        <v>296</v>
      </c>
      <c r="C20" t="s">
        <v>296</v>
      </c>
      <c r="D20" t="s">
        <v>482</v>
      </c>
      <c r="E20">
        <v>-846902</v>
      </c>
      <c r="F20">
        <v>-895321</v>
      </c>
      <c r="G20">
        <v>-1321031</v>
      </c>
    </row>
    <row r="21" spans="1:7">
      <c r="A21" t="s">
        <v>501</v>
      </c>
      <c r="B21" t="s">
        <v>297</v>
      </c>
      <c r="C21" t="s">
        <v>297</v>
      </c>
      <c r="D21" t="s">
        <v>502</v>
      </c>
    </row>
    <row r="22" spans="1:7">
      <c r="A22" t="s">
        <v>503</v>
      </c>
      <c r="D22" t="s">
        <v>502</v>
      </c>
      <c r="E22">
        <v>679669</v>
      </c>
      <c r="F22">
        <v>900427</v>
      </c>
      <c r="G22">
        <v>1075370</v>
      </c>
    </row>
    <row r="23" spans="1:7">
      <c r="A23" t="s">
        <v>504</v>
      </c>
      <c r="B23" t="s">
        <v>299</v>
      </c>
      <c r="C23" t="s">
        <v>299</v>
      </c>
      <c r="D23" t="s">
        <v>502</v>
      </c>
      <c r="E23">
        <v>-114762</v>
      </c>
      <c r="F23">
        <v>-118151</v>
      </c>
      <c r="G23">
        <v>-198238</v>
      </c>
    </row>
    <row r="24" spans="1:7">
      <c r="A24" t="s">
        <v>505</v>
      </c>
      <c r="B24" t="s">
        <v>302</v>
      </c>
      <c r="C24" t="s">
        <v>302</v>
      </c>
      <c r="D24" t="s">
        <v>502</v>
      </c>
      <c r="E24">
        <v>-90216</v>
      </c>
      <c r="F24">
        <v>-204111</v>
      </c>
      <c r="G24">
        <v>-21271</v>
      </c>
    </row>
    <row r="25" spans="1:7">
      <c r="A25" t="s">
        <v>506</v>
      </c>
      <c r="D25" t="s">
        <v>502</v>
      </c>
      <c r="E25">
        <v>20610</v>
      </c>
      <c r="F25">
        <v>165</v>
      </c>
      <c r="G25">
        <v>6838</v>
      </c>
    </row>
    <row r="26" spans="1:7">
      <c r="A26" t="s">
        <v>507</v>
      </c>
      <c r="B26" t="s">
        <v>508</v>
      </c>
      <c r="C26" t="s">
        <v>307</v>
      </c>
      <c r="D26" t="s">
        <v>502</v>
      </c>
      <c r="E26">
        <v>-88838</v>
      </c>
      <c r="F26">
        <v>-83266</v>
      </c>
      <c r="G26">
        <v>-76551</v>
      </c>
    </row>
    <row r="27" spans="1:7">
      <c r="A27" t="s">
        <v>509</v>
      </c>
      <c r="B27" t="s">
        <v>510</v>
      </c>
      <c r="C27" t="s">
        <v>510</v>
      </c>
      <c r="D27" t="s">
        <v>502</v>
      </c>
      <c r="E27">
        <v>-8695</v>
      </c>
      <c r="F27">
        <v>-11881</v>
      </c>
      <c r="G27">
        <v>-3178</v>
      </c>
    </row>
    <row r="28" spans="1:7">
      <c r="A28" t="s">
        <v>511</v>
      </c>
      <c r="B28" t="s">
        <v>298</v>
      </c>
      <c r="C28" t="s">
        <v>298</v>
      </c>
      <c r="D28" t="s">
        <v>502</v>
      </c>
      <c r="E28">
        <v>-8267</v>
      </c>
    </row>
    <row r="29" spans="1:7">
      <c r="A29" t="s">
        <v>512</v>
      </c>
      <c r="B29" t="s">
        <v>298</v>
      </c>
      <c r="C29" t="s">
        <v>298</v>
      </c>
      <c r="D29" t="s">
        <v>502</v>
      </c>
      <c r="E29">
        <v>1232</v>
      </c>
      <c r="F29">
        <v>12092</v>
      </c>
      <c r="G29">
        <v>2147</v>
      </c>
    </row>
    <row r="30" spans="1:7">
      <c r="A30" t="s">
        <v>513</v>
      </c>
      <c r="B30" t="s">
        <v>298</v>
      </c>
      <c r="C30" t="s">
        <v>298</v>
      </c>
      <c r="D30" t="s">
        <v>502</v>
      </c>
      <c r="G30">
        <v>259299</v>
      </c>
    </row>
    <row r="31" spans="1:7">
      <c r="A31" t="s">
        <v>514</v>
      </c>
      <c r="D31" t="s">
        <v>502</v>
      </c>
      <c r="E31">
        <v>3409</v>
      </c>
      <c r="F31">
        <v>3220</v>
      </c>
      <c r="G31">
        <v>1515</v>
      </c>
    </row>
    <row r="32" spans="1:7">
      <c r="A32" t="s">
        <v>515</v>
      </c>
      <c r="B32" t="s">
        <v>311</v>
      </c>
      <c r="C32" t="s">
        <v>311</v>
      </c>
      <c r="D32" t="s">
        <v>502</v>
      </c>
      <c r="E32">
        <v>394142</v>
      </c>
      <c r="F32">
        <v>498495</v>
      </c>
      <c r="G32">
        <v>1045931</v>
      </c>
    </row>
    <row r="33" spans="1:7">
      <c r="A33" t="s">
        <v>516</v>
      </c>
      <c r="B33" t="s">
        <v>517</v>
      </c>
      <c r="C33" t="s">
        <v>312</v>
      </c>
      <c r="D33" t="s">
        <v>502</v>
      </c>
      <c r="E33">
        <v>-3576</v>
      </c>
      <c r="F33">
        <v>14259</v>
      </c>
      <c r="G33">
        <v>68815</v>
      </c>
    </row>
    <row r="34" spans="1:7">
      <c r="A34" t="s">
        <v>518</v>
      </c>
      <c r="D34" t="s">
        <v>502</v>
      </c>
      <c r="E34">
        <v>386948</v>
      </c>
      <c r="F34">
        <v>372689</v>
      </c>
      <c r="G34">
        <v>303874</v>
      </c>
    </row>
    <row r="35" spans="1:7">
      <c r="A35" t="s">
        <v>519</v>
      </c>
      <c r="D35" t="s">
        <v>502</v>
      </c>
      <c r="E35">
        <v>383372</v>
      </c>
      <c r="F35">
        <v>386948</v>
      </c>
      <c r="G35">
        <v>372689</v>
      </c>
    </row>
    <row r="36" spans="1:7">
      <c r="A36" t="s">
        <v>520</v>
      </c>
      <c r="D36" t="s">
        <v>502</v>
      </c>
    </row>
    <row r="37" spans="1:7">
      <c r="A37" t="s">
        <v>521</v>
      </c>
      <c r="B37" t="s">
        <v>522</v>
      </c>
      <c r="C37" t="s">
        <v>247</v>
      </c>
      <c r="D37" t="s">
        <v>489</v>
      </c>
      <c r="E37">
        <v>7283</v>
      </c>
      <c r="F37">
        <v>45092</v>
      </c>
      <c r="G37">
        <v>30184</v>
      </c>
    </row>
    <row r="38" spans="1:7">
      <c r="A38" t="s">
        <v>523</v>
      </c>
      <c r="B38" t="s">
        <v>243</v>
      </c>
      <c r="C38" t="s">
        <v>243</v>
      </c>
      <c r="D38" t="s">
        <v>489</v>
      </c>
      <c r="E38">
        <v>175382</v>
      </c>
      <c r="F38">
        <v>108702</v>
      </c>
      <c r="G38">
        <v>69624</v>
      </c>
    </row>
    <row r="39" spans="1:7">
      <c r="A39" t="s">
        <v>524</v>
      </c>
      <c r="D39" t="s">
        <v>489</v>
      </c>
    </row>
    <row r="40" spans="1:7">
      <c r="A40" t="s">
        <v>525</v>
      </c>
      <c r="B40" t="s">
        <v>311</v>
      </c>
      <c r="C40" t="s">
        <v>311</v>
      </c>
      <c r="D40" t="s">
        <v>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014105-024A-4131-85E9-7560944032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C756D4-9F96-42F0-AFF1-431B10906E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5A6E28-F418-4590-B09D-B5A8786AC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2021-11-17T05:44:05Z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