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4" i="1" l="1"/>
  <c r="F184" i="1"/>
  <c r="F189" i="1" s="1"/>
  <c r="F9" i="1" s="1"/>
  <c r="G92" i="1"/>
  <c r="F92" i="1"/>
  <c r="F98" i="1" s="1"/>
  <c r="F100" i="1" s="1"/>
  <c r="F128" i="1" s="1"/>
  <c r="F7" i="1" s="1"/>
  <c r="F12" i="1" s="1"/>
  <c r="G25" i="1"/>
  <c r="G24" i="1"/>
  <c r="G364" i="1" s="1"/>
  <c r="F25" i="1"/>
  <c r="F24" i="1"/>
  <c r="F364" i="1" s="1"/>
  <c r="G432" i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H373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G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383" i="1" l="1"/>
  <c r="G382" i="1"/>
  <c r="G326" i="1"/>
  <c r="G12" i="1"/>
  <c r="F366" i="1" s="1"/>
  <c r="F384" i="1"/>
  <c r="F13" i="1"/>
  <c r="F14" i="1" s="1"/>
  <c r="F377" i="1"/>
  <c r="F376" i="1"/>
  <c r="F353" i="1"/>
  <c r="F355" i="1" s="1"/>
  <c r="F357" i="1" s="1"/>
  <c r="F385" i="1"/>
  <c r="F383" i="1"/>
  <c r="F382" i="1"/>
  <c r="L366" i="1"/>
  <c r="J368" i="1"/>
  <c r="J372" i="1"/>
  <c r="J377" i="1"/>
  <c r="H378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I365" i="1"/>
  <c r="M368" i="1"/>
  <c r="M372" i="1"/>
  <c r="I375" i="1"/>
  <c r="O376" i="1"/>
  <c r="M377" i="1"/>
  <c r="K378" i="1"/>
  <c r="I381" i="1"/>
  <c r="O382" i="1"/>
  <c r="K384" i="1"/>
  <c r="L372" i="1"/>
  <c r="H375" i="1"/>
  <c r="J378" i="1"/>
  <c r="H381" i="1"/>
  <c r="J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G376" i="1" l="1"/>
  <c r="G378" i="1"/>
  <c r="G370" i="1"/>
  <c r="G59" i="1"/>
  <c r="G67" i="1" s="1"/>
  <c r="G71" i="1" s="1"/>
  <c r="G366" i="1"/>
  <c r="G14" i="1"/>
  <c r="G353" i="1"/>
  <c r="G355" i="1" s="1"/>
  <c r="G357" i="1" s="1"/>
  <c r="G385" i="1"/>
  <c r="F378" i="1"/>
  <c r="F59" i="1"/>
  <c r="F67" i="1" s="1"/>
  <c r="F71" i="1" s="1"/>
  <c r="F370" i="1"/>
  <c r="G373" i="1" l="1"/>
  <c r="G83" i="1"/>
  <c r="G372" i="1"/>
  <c r="G6" i="1"/>
  <c r="F373" i="1"/>
  <c r="F83" i="1"/>
  <c r="F6" i="1"/>
  <c r="F372" i="1"/>
  <c r="F371" i="1" l="1"/>
  <c r="F365" i="1"/>
  <c r="G371" i="1"/>
  <c r="G365" i="1"/>
</calcChain>
</file>

<file path=xl/sharedStrings.xml><?xml version="1.0" encoding="utf-8"?>
<sst xmlns="http://schemas.openxmlformats.org/spreadsheetml/2006/main" count="870" uniqueCount="529">
  <si>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</si>
  <si>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</si>
  <si>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</si>
  <si>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</si>
  <si>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</si>
  <si>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</si>
  <si>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</si>
  <si>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</si>
  <si>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</si>
  <si>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</si>
  <si>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</si>
  <si>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</si>
  <si>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</si>
  <si>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</si>
  <si>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</si>
  <si>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</si>
  <si>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</si>
  <si>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</si>
  <si>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</si>
  <si>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</si>
  <si>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</si>
  <si>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</si>
  <si>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</si>
  <si>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</si>
  <si>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</si>
  <si>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</si>
  <si>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</si>
  <si>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</si>
  <si>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</si>
  <si>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</si>
  <si>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</si>
  <si>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</si>
  <si>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</si>
  <si>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</si>
  <si>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</si>
  <si>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</si>
  <si>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</si>
  <si>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</si>
  <si>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</si>
  <si>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</si>
  <si>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</si>
  <si>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</si>
  <si>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</si>
  <si>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</si>
  <si>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</si>
  <si>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</si>
  <si>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</si>
  <si>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</si>
  <si>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</si>
  <si>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</si>
  <si>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</si>
  <si>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</si>
  <si>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</si>
  <si>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</si>
  <si>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</si>
  <si>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</si>
  <si>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</si>
  <si>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</si>
  <si>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</si>
  <si>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</si>
  <si>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</si>
  <si>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</si>
  <si>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</si>
  <si>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</si>
  <si>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</si>
  <si>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</si>
  <si>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</si>
  <si>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</si>
  <si>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</si>
  <si>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</si>
  <si>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</si>
  <si>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</si>
  <si>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</si>
  <si>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</si>
  <si>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</si>
  <si>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</si>
  <si>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</si>
  <si>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</si>
  <si>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</si>
  <si>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</si>
  <si>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</si>
  <si>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</si>
  <si>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</si>
  <si>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</si>
  <si>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</si>
  <si>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</si>
  <si>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</si>
  <si>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</si>
  <si>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</si>
  <si>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</si>
  <si>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</si>
  <si>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</si>
  <si>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</si>
  <si>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</si>
  <si>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</si>
  <si>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</si>
  <si>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</si>
  <si>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</si>
  <si>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</si>
  <si>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</si>
  <si>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</si>
  <si>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</si>
  <si>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</si>
  <si>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</si>
  <si>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</si>
  <si>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</si>
  <si>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</si>
  <si>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</si>
  <si>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</si>
  <si>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</si>
  <si>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</si>
  <si>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</si>
  <si>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</si>
  <si>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</si>
  <si>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</si>
  <si>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</si>
  <si>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</si>
  <si>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</si>
  <si>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</si>
  <si>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</si>
  <si>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</si>
  <si>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</si>
  <si>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</si>
  <si>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</si>
  <si>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</si>
  <si>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</si>
  <si>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</si>
  <si>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</si>
  <si>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</si>
  <si>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</si>
  <si>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</si>
  <si>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</si>
  <si>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</si>
  <si>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</si>
  <si>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</si>
  <si>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</si>
  <si>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</si>
  <si>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</si>
  <si>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</si>
  <si>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</si>
  <si>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</si>
  <si>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</si>
  <si>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</si>
  <si>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</si>
  <si>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</si>
  <si>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</si>
  <si>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</si>
  <si>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</si>
  <si>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</si>
  <si>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</si>
  <si>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</si>
  <si>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</si>
  <si>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</si>
  <si>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</si>
  <si>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</si>
  <si>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</si>
  <si>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</si>
  <si>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</si>
  <si>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</si>
  <si>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</si>
  <si>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</si>
  <si>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</si>
  <si>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</si>
  <si>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</si>
  <si>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</si>
  <si>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</si>
  <si>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</si>
  <si>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</si>
  <si>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</si>
  <si>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</si>
  <si>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</si>
  <si>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</si>
  <si>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</si>
  <si>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</si>
  <si>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</si>
  <si>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</si>
  <si>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</si>
  <si>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</si>
  <si>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</si>
  <si>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</si>
  <si>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</si>
  <si>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</si>
  <si>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</si>
  <si>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</si>
  <si>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</si>
  <si>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</si>
  <si>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</si>
  <si>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</si>
  <si>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</si>
  <si>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</si>
  <si>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</si>
  <si>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</si>
  <si>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</si>
  <si>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</si>
  <si>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</si>
  <si>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</si>
  <si>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</si>
  <si>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</si>
  <si>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</si>
  <si>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</si>
  <si>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</si>
  <si>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</si>
  <si>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</si>
  <si>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</si>
  <si>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</si>
  <si>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</si>
  <si>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</si>
  <si>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</si>
  <si>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</si>
  <si>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</si>
  <si>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</si>
  <si>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</si>
  <si>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</si>
  <si>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</si>
  <si>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</si>
  <si>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</si>
  <si>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</si>
  <si>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</si>
  <si>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</si>
  <si>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</si>
  <si>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</si>
  <si>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</si>
  <si>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</si>
  <si>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</si>
  <si>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</si>
  <si>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</si>
  <si>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</si>
  <si>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</si>
  <si>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</si>
  <si>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</si>
  <si>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</si>
  <si>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</si>
  <si>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</si>
  <si>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</si>
  <si>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</si>
  <si>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</si>
  <si>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</si>
  <si>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</si>
  <si>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</si>
  <si>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</si>
  <si>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</si>
  <si>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</si>
  <si>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</si>
  <si>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</si>
  <si>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</si>
  <si>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</si>
  <si>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</si>
  <si>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</si>
  <si>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</si>
  <si>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</si>
  <si>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</si>
  <si>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</si>
  <si>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</si>
  <si>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</si>
  <si>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</si>
  <si>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</si>
  <si>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</si>
  <si>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</si>
  <si>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</si>
  <si>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</si>
  <si>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</si>
  <si>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</si>
  <si>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</si>
  <si>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</si>
  <si>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</si>
  <si>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</si>
  <si>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</si>
  <si>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</si>
  <si>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</si>
  <si>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</si>
  <si>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</si>
  <si>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</si>
  <si>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</si>
  <si>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</si>
  <si>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</si>
  <si>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</si>
  <si>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</si>
  <si>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</si>
  <si>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</si>
  <si>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</si>
  <si>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</si>
  <si>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</si>
  <si>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</si>
  <si>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</si>
  <si>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</si>
  <si>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</si>
  <si>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</si>
  <si>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</si>
  <si>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</si>
  <si>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</si>
  <si>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</si>
  <si>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</si>
  <si>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</si>
  <si>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</si>
  <si>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</si>
  <si>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</si>
  <si>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</si>
  <si>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</si>
  <si>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</si>
  <si>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</si>
  <si>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</si>
  <si>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</si>
  <si>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</si>
  <si>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</si>
  <si>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</si>
  <si>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</si>
  <si>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</si>
  <si>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</si>
  <si>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</si>
  <si>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</si>
  <si>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</si>
  <si>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</si>
  <si>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</si>
  <si>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</si>
  <si>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</si>
  <si>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</si>
  <si>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</si>
  <si>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</si>
  <si>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</si>
  <si>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</si>
  <si>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</si>
  <si>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</si>
  <si>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</si>
  <si>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</si>
  <si>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</si>
  <si>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</si>
  <si>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</si>
  <si>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</si>
  <si>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</si>
  <si>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</si>
  <si>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</si>
  <si>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</si>
  <si>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</si>
  <si>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</si>
  <si>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</si>
  <si>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</si>
  <si>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</si>
  <si>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</si>
  <si>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</si>
  <si>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</si>
  <si>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</si>
  <si>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</si>
  <si>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</si>
  <si>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</si>
  <si>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</si>
  <si>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</si>
  <si>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</si>
  <si>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</si>
  <si>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</si>
  <si>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</si>
  <si>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</si>
  <si>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</si>
  <si>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</si>
  <si>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</si>
  <si>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</si>
  <si>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</si>
  <si>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</si>
  <si>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</si>
  <si>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</si>
  <si>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</si>
  <si>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</si>
  <si>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</si>
  <si>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</si>
  <si>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</si>
  <si>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</si>
  <si>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</si>
  <si>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</si>
  <si>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</si>
  <si>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</si>
  <si>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</si>
  <si>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</si>
  <si>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</si>
  <si>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</si>
  <si>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</si>
  <si>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per share data)</t>
  </si>
  <si>
    <t>ASSETS</t>
  </si>
  <si>
    <t>Current assets:</t>
  </si>
  <si>
    <t>Cash and cash equivalents</t>
  </si>
  <si>
    <t>Accounts receivable, net</t>
  </si>
  <si>
    <t>Inventories</t>
  </si>
  <si>
    <t>Prepaid expenses and other current assets</t>
  </si>
  <si>
    <t>Total current assets</t>
  </si>
  <si>
    <t>Property and equipment, net</t>
  </si>
  <si>
    <t>Property and Equipment</t>
  </si>
  <si>
    <t>Goodwill</t>
  </si>
  <si>
    <t>Intangibles, net</t>
  </si>
  <si>
    <t>Other Intangibles</t>
  </si>
  <si>
    <t>Other long-term assets</t>
  </si>
  <si>
    <t>Total assets</t>
  </si>
  <si>
    <t>LIABILITIES AND STOCKHOLDERS EQUITY</t>
  </si>
  <si>
    <t>Current liabilities:</t>
  </si>
  <si>
    <t>Other debts and capital lease obligations, current</t>
  </si>
  <si>
    <t>Accounts payable</t>
  </si>
  <si>
    <t>Income taxes payable</t>
  </si>
  <si>
    <t>Deferred revenue</t>
  </si>
  <si>
    <t>Accrued Revenue</t>
  </si>
  <si>
    <t>Accrued and other current liabilities</t>
  </si>
  <si>
    <t>Accruals</t>
  </si>
  <si>
    <t>Total current liabilities</t>
  </si>
  <si>
    <t>Convertible notes, long-term</t>
  </si>
  <si>
    <t>Other debts and capital lease obligations, long-term</t>
  </si>
  <si>
    <t>Income taxes payable, long-term</t>
  </si>
  <si>
    <t>Other non-current liabilities</t>
  </si>
  <si>
    <t>Total liabilities</t>
  </si>
  <si>
    <t>Commitments and contingencies (Note 18)</t>
  </si>
  <si>
    <t>Stockholders equity:</t>
  </si>
  <si>
    <t>Preferred stock, $0.001 par value, 5,000 shares authorized; no shares issued or outstanding</t>
  </si>
  <si>
    <t>Common stock, $0.001 par value, 150,000 shares authorized; 87,057 and 82,554 shares issued and outstanding at December 31, 2018 and 2017, respectively</t>
  </si>
  <si>
    <t>Additional paid-in capital</t>
  </si>
  <si>
    <t>Accumulated deficit</t>
  </si>
  <si>
    <t>Accumulated other comprehensive income (loss)</t>
  </si>
  <si>
    <t>Total stockholders equity</t>
  </si>
  <si>
    <t>Revenue:</t>
  </si>
  <si>
    <t>Revenue</t>
  </si>
  <si>
    <t>Product</t>
  </si>
  <si>
    <t>Service</t>
  </si>
  <si>
    <t>Total net revenue</t>
  </si>
  <si>
    <t>Net revenue</t>
  </si>
  <si>
    <t>Cost of revenue:</t>
  </si>
  <si>
    <t>Total cost of revenue</t>
  </si>
  <si>
    <t>Total Cost of Revenue</t>
  </si>
  <si>
    <t>Total Cost of Revenue TODO REMOVE</t>
  </si>
  <si>
    <t>Total gross profit</t>
  </si>
  <si>
    <t>Gross Profit</t>
  </si>
  <si>
    <t>Operating expenses:</t>
  </si>
  <si>
    <t>Research and development</t>
  </si>
  <si>
    <t>Selling, general and administrative</t>
  </si>
  <si>
    <t>Amortization of intangibles</t>
  </si>
  <si>
    <t>Amortisation of assets</t>
  </si>
  <si>
    <t>Restructuring and related charges</t>
  </si>
  <si>
    <t>Total operating expenses</t>
  </si>
  <si>
    <t>Loss from operations</t>
  </si>
  <si>
    <t>Operating Profit</t>
  </si>
  <si>
    <t>Interest expense, net</t>
  </si>
  <si>
    <t>Other expense, net</t>
  </si>
  <si>
    <t>Other Income - Net profit (loss)</t>
  </si>
  <si>
    <t>Loss on impairment of long-term investments</t>
  </si>
  <si>
    <t>Loss before income taxes</t>
  </si>
  <si>
    <t>Profit before Zakat</t>
  </si>
  <si>
    <t>Provision for (benefit from) income taxes</t>
  </si>
  <si>
    <t>Net loss</t>
  </si>
  <si>
    <t>Net loss per share:</t>
  </si>
  <si>
    <t>Basic and diluted</t>
  </si>
  <si>
    <t>Shares used in per share calculations:</t>
  </si>
  <si>
    <t>Cash flows from operating activities:</t>
  </si>
  <si>
    <t>Operating Activities</t>
  </si>
  <si>
    <t>Adjustments to reconcile net loss to net cash provided by operating activities:</t>
  </si>
  <si>
    <t>Stock-based compensation</t>
  </si>
  <si>
    <t>Amortization of discount on convertible debt</t>
  </si>
  <si>
    <t>Provision for non-cash warrant</t>
  </si>
  <si>
    <t>Restructuring, asset impairment and loss on retirement of fixed assets</t>
  </si>
  <si>
    <t>Unrealized foreign exchange (gain) loss</t>
  </si>
  <si>
    <t>Gain on pension curtailment</t>
  </si>
  <si>
    <t>Deferred income taxes, net</t>
  </si>
  <si>
    <t>Provision for doubtful accounts, returns and discounts</t>
  </si>
  <si>
    <t>Provision for excess and obsolete inventories</t>
  </si>
  <si>
    <t>Other non-cash adjustments, net</t>
  </si>
  <si>
    <t>Changes in operating assets and liabilities, net of effects of acquisition:</t>
  </si>
  <si>
    <t>Accounts receivable</t>
  </si>
  <si>
    <t>Prepaid expenses and other assets</t>
  </si>
  <si>
    <t>Deferred revenues</t>
  </si>
  <si>
    <t xml:space="preserve">Adjustment for Income Tax Paid </t>
  </si>
  <si>
    <t>Accrued and other liabilities</t>
  </si>
  <si>
    <t>Net cash provided by operating activities</t>
  </si>
  <si>
    <t>Cash flows from investing activities:</t>
  </si>
  <si>
    <t>Investing Activities</t>
  </si>
  <si>
    <t>Acquisition of business, net of cash and restricted cash acquired</t>
  </si>
  <si>
    <t>Proceeds from maturities of investments</t>
  </si>
  <si>
    <t>Proceeds from sales of investments</t>
  </si>
  <si>
    <t>Purchases of property and equipment</t>
  </si>
  <si>
    <t>Net cash used in investing activities</t>
  </si>
  <si>
    <t>Cash flows from financing activities:</t>
  </si>
  <si>
    <t>Financing Activities</t>
  </si>
  <si>
    <t>Payment of convertible debt issuance cost</t>
  </si>
  <si>
    <t>Finance Costs</t>
  </si>
  <si>
    <t>Proceeds from other debts and capital leases</t>
  </si>
  <si>
    <t>Repayment of other debts and capital leases</t>
  </si>
  <si>
    <t>Repayment of loans to other companies</t>
  </si>
  <si>
    <t>Proceeds from common stock issued to employees</t>
  </si>
  <si>
    <t>Payment of tax withholding obligations related to net share settlements of restricted stock units</t>
  </si>
  <si>
    <t>Net cash provided by (used in) financing activities</t>
  </si>
  <si>
    <t>Effect of exchange rate changes on cash, cash equivalents and restricted cash</t>
  </si>
  <si>
    <t>Net increase (decrease) in cash, cash equivalents and restricted cash</t>
  </si>
  <si>
    <t>Net increase (decrease) in cash and cash equivalents</t>
  </si>
  <si>
    <t>Cash, cash equivalents and restricted cash, beginning of the year</t>
  </si>
  <si>
    <t>Cash and cash equivalents at beginning of period</t>
  </si>
  <si>
    <t>Cash, cash equivalents and restricted cash, end of the year</t>
  </si>
  <si>
    <t>Supplemental disclosures of cash flow information:</t>
  </si>
  <si>
    <t>Income tax payments (refunds), net</t>
  </si>
  <si>
    <t>Interest payments, net</t>
  </si>
  <si>
    <t>Supplemental schedule of non-cash investing and financing activities:</t>
  </si>
  <si>
    <t>Capital expenditures incurred but not yet paid</t>
  </si>
  <si>
    <t>Issuance of warrant</t>
  </si>
  <si>
    <t>Reconciliation of cash, cash equivalents, and restricted cash to the consolidated balance sheets</t>
  </si>
  <si>
    <t>Restricted cash included in prepaid expenses and other current assets</t>
  </si>
  <si>
    <t>Restricted cash included in other long-term assets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</si>
  <si>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</si>
  <si>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</si>
  <si>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</si>
  <si>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</si>
  <si>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</si>
  <si>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amortization of intangibles</t>
  </si>
  <si>
    <t>amortisation</t>
  </si>
  <si>
    <t>other operating expenses</t>
  </si>
  <si>
    <t>turnover</t>
  </si>
  <si>
    <t>property, plant and equipment</t>
  </si>
  <si>
    <t>accumulated depreciation and amortisation</t>
  </si>
  <si>
    <t>other non-current assets</t>
  </si>
  <si>
    <t>changed value</t>
  </si>
  <si>
    <t>added value</t>
  </si>
  <si>
    <t>cost of goods sold</t>
  </si>
  <si>
    <t>product</t>
  </si>
  <si>
    <t>service</t>
  </si>
  <si>
    <t>changed sign</t>
  </si>
  <si>
    <t>restructuring and related charges</t>
  </si>
  <si>
    <t>deleted value</t>
  </si>
  <si>
    <t>interest paid and financial costs</t>
  </si>
  <si>
    <t>interest expense, net</t>
  </si>
  <si>
    <t>loss on impairment of long-term investments</t>
  </si>
  <si>
    <t>machinery and equipment</t>
  </si>
  <si>
    <t>capitalized software</t>
  </si>
  <si>
    <t>leasehold improvements</t>
  </si>
  <si>
    <t>furniture and fixtures</t>
  </si>
  <si>
    <t>less: accumulated depreciation and amortization</t>
  </si>
  <si>
    <t>leased assets</t>
  </si>
  <si>
    <t>other long-term assets</t>
  </si>
  <si>
    <t>accounts payable</t>
  </si>
  <si>
    <t>accrued and other current liabilities</t>
  </si>
  <si>
    <t>convertible notes, long-term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</si>
</sst>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0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99-47C2-A0F7-737B577A19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5B-4007-BACD-FD8191DBBC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26-4D0E-8C7E-F766C69EF8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2C-475E-A0F9-3C5C3256D5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A5-4986-B498-08858980F7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DA-4855-B0E7-C1666A8578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92-4612-8EBB-07AF6EBCB5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86-4351-9DA4-B114738F16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24-42E5-B4D1-395D1F20FB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EE-4A44-B357-618F33656B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DD-467C-B76B-A151DFB9C9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7C-4532-8473-1C64A245B1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10-48B6-99CE-61F78F9E26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62-46F2-9169-DA5C974E00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97-4CD0-B982-CE436940D4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2.1406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-21035</v>
      </c>
      <c r="G6" s="7">
        <f t="shared" ref="G6:O6" si="1">IF(G4=$BF$1,"",G71)</f>
        <v>-82955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314133</v>
      </c>
      <c r="G7" s="7">
        <f t="shared" ref="G7:O7" si="2">IF(G4=$BF$1,"",G128)</f>
        <v>336284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196702</v>
      </c>
      <c r="G8" s="7">
        <f t="shared" ref="G8:O8" si="3">IF(G4=$BF$1,"",G161)</f>
        <v>171775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136405</v>
      </c>
      <c r="G9" s="7">
        <f t="shared" ref="G9:O9" si="4">IF(G4=$BF$1,"",G189)</f>
        <v>142089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146180</v>
      </c>
      <c r="G10" s="7">
        <f t="shared" ref="G10:O10" si="5">IF(G4=$BF$1,"",G210)</f>
        <v>147627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228250</v>
      </c>
      <c r="G11" s="7">
        <f t="shared" ref="G11:O11" si="6">IF(G4=$BF$1,"",G227)</f>
        <v>218343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510835</v>
      </c>
      <c r="G12" s="35">
        <f t="shared" ref="G12:O12" si="7">IF(G4=$BF$1,"",SUM(G7:G8))</f>
        <v>508059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510835</v>
      </c>
      <c r="G13" s="35">
        <f t="shared" ref="G13:O13" si="8">IF(G4=$BF$1,"",SUM(G9:G11))</f>
        <v>508059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252067+151491</f>
        <v>403558</v>
      </c>
      <c r="G24">
        <f>224645+133601</f>
        <v>358246</v>
      </c>
      <c r="H24">
        <v>611072</v>
      </c>
      <c r="P24" s="49" t="s">
        <v>508</v>
      </c>
    </row>
    <row r="25" spans="5:16">
      <c r="E25" s="1" t="s">
        <v>27</v>
      </c>
      <c r="F25">
        <f>127268+67081</f>
        <v>194349</v>
      </c>
      <c r="G25">
        <f>119802+68624</f>
        <v>188426</v>
      </c>
      <c r="H25">
        <v>0</v>
      </c>
      <c r="P25" s="49" t="s">
        <v>509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209209</v>
      </c>
      <c r="G30" s="7">
        <f>IF(G4=$BF$1,"",G24-G25+ABS(G26)-G27-G28-G29)</f>
        <v>169820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118952</v>
      </c>
      <c r="G34">
        <v>136270</v>
      </c>
      <c r="H34">
        <v>144381</v>
      </c>
    </row>
    <row r="35" spans="5:16">
      <c r="E35" s="1" t="s">
        <v>37</v>
      </c>
      <c r="F35">
        <v>89163</v>
      </c>
      <c r="G35">
        <v>95978</v>
      </c>
      <c r="H35">
        <v>98401</v>
      </c>
    </row>
    <row r="36" spans="5:16">
      <c r="E36" s="1" t="s">
        <v>38</v>
      </c>
      <c r="F36" s="38">
        <v>2918</v>
      </c>
      <c r="G36" s="38">
        <v>5307</v>
      </c>
      <c r="P36" s="49" t="s">
        <v>509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3187</v>
      </c>
      <c r="G41">
        <v>3142</v>
      </c>
      <c r="H41">
        <v>10402</v>
      </c>
      <c r="P41" s="49" t="s">
        <v>513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214220</v>
      </c>
      <c r="G43" s="7">
        <f>G32+G33+G34+G35+G36+G37+G38+G39+G40+G41+G42</f>
        <v>240697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-5011</v>
      </c>
      <c r="G44" s="7">
        <f>IF(G4=$BF$1,"",G30+G31-G43)</f>
        <v>-70877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11401</v>
      </c>
      <c r="G49" s="38">
        <v>11078</v>
      </c>
      <c r="P49" s="49" t="s">
        <v>509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>
        <v>-530</v>
      </c>
      <c r="H52">
        <v>-10628</v>
      </c>
      <c r="P52" s="49" t="s">
        <v>508</v>
      </c>
    </row>
    <row r="53" spans="5:16">
      <c r="E53" s="1" t="s">
        <v>55</v>
      </c>
    </row>
    <row r="54" spans="5:16">
      <c r="E54" s="1" t="s">
        <v>56</v>
      </c>
      <c r="F54">
        <v>-536</v>
      </c>
      <c r="G54">
        <v>-2222</v>
      </c>
      <c r="H54">
        <v>-31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14602</v>
      </c>
      <c r="P56" s="49" t="s">
        <v>515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-16948</v>
      </c>
      <c r="G59" s="7">
        <f>IF(G4=$BF$1,"",G44+G45+G46+G47+G48-G49-G50-G51+G52-G53+G54+G55-G56+G57+G58)</f>
        <v>-84707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4087</v>
      </c>
      <c r="G60">
        <v>-1752</v>
      </c>
      <c r="H60">
        <v>-8116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-21035</v>
      </c>
      <c r="G67" s="7">
        <f>IF(G4=$BF$1,"",SUM(G59,-G60,-ABS(G61),-G62,-G66))</f>
        <v>-82955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-21035</v>
      </c>
      <c r="G71" s="7">
        <f t="shared" ref="G71:O71" si="14">IF(G4=$BF$1,"",SUM(G67:G70))</f>
        <v>-82955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-21035</v>
      </c>
      <c r="G83" s="7">
        <f t="shared" ref="G83:O83" si="15">IF(G4=$BF$1,"",SUM(G71:G82))</f>
        <v>-82955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75094+32696+6049</f>
        <v>113839</v>
      </c>
      <c r="G92">
        <f>87121+35139+6534</f>
        <v>128794</v>
      </c>
      <c r="P92" s="49" t="s">
        <v>508</v>
      </c>
    </row>
    <row r="93" spans="5:16">
      <c r="E93" s="1" t="s">
        <v>85</v>
      </c>
    </row>
    <row r="94" spans="5:16">
      <c r="E94" s="1" t="s">
        <v>86</v>
      </c>
      <c r="F94" s="38">
        <v>14951</v>
      </c>
      <c r="G94" s="38">
        <v>15051</v>
      </c>
      <c r="P94" s="49" t="s">
        <v>509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128790</v>
      </c>
      <c r="G98" s="7">
        <f>IF(G4=$BF$1,"",G89+G90+G91+G92+G93+G94+G95+G96)</f>
        <v>143845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-106469</v>
      </c>
      <c r="G99" s="38">
        <v>-114580</v>
      </c>
      <c r="P99" s="49" t="s">
        <v>509</v>
      </c>
    </row>
    <row r="100" spans="5:16">
      <c r="E100" s="6" t="s">
        <v>90</v>
      </c>
      <c r="F100" s="7">
        <f>F98+F99</f>
        <v>22321</v>
      </c>
      <c r="G100" s="7">
        <f t="shared" ref="G100:O100" si="17">IF(G4=$BF$1,"",G98+G99)</f>
        <v>29265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240618</v>
      </c>
      <c r="G101">
        <v>242827</v>
      </c>
    </row>
    <row r="102" spans="5:16">
      <c r="E102" s="1" t="s">
        <v>92</v>
      </c>
      <c r="F102">
        <v>12817</v>
      </c>
      <c r="G102">
        <v>21279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253435</v>
      </c>
      <c r="G104" s="7">
        <f t="shared" ref="G104:O104" si="18">IF(G4=$BF$1,"",G101+G102+G103)</f>
        <v>264106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/>
      <c r="G108"/>
      <c r="P108" s="49" t="s">
        <v>515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38377</v>
      </c>
      <c r="G125" s="38">
        <v>42913</v>
      </c>
      <c r="P125" s="49" t="s">
        <v>509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314133</v>
      </c>
      <c r="G128" s="7">
        <f t="shared" ref="G128:O128" si="19">IF(G4=$BF$1,"",G100+SUM(G104:G126))</f>
        <v>336284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65989</v>
      </c>
      <c r="G130">
        <v>57024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65989</v>
      </c>
      <c r="G140" s="7">
        <f t="shared" ref="G140:O140" si="20">IF(G4=$BF$1,"",G130+G131+G132+G133+G134+G135+G136+G139)</f>
        <v>57024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25638</v>
      </c>
      <c r="G144">
        <v>25976</v>
      </c>
    </row>
    <row r="145" spans="5:15">
      <c r="E145" s="6" t="s">
        <v>127</v>
      </c>
      <c r="F145" s="7">
        <f>F141+F142+F143+F144</f>
        <v>25638</v>
      </c>
      <c r="G145" s="7">
        <f t="shared" ref="G145:O145" si="21">IF(G4=$BF$1,"",G141+G142+G143+G144)</f>
        <v>25976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23280</v>
      </c>
      <c r="G154">
        <v>18931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81795</v>
      </c>
      <c r="G157">
        <v>69844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105075</v>
      </c>
      <c r="G160" s="7">
        <f>IF(G4=$BF$1,"",G146+G147+G148+G149+G150+G151+G152+G153+G154+G155+G156+G157+G158+G159)</f>
        <v>88775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196702</v>
      </c>
      <c r="G161" s="7">
        <f t="shared" ref="G161:O161" si="22">IF(G4=$BF$1,"",G140+G145+G160)</f>
        <v>171775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7175</v>
      </c>
      <c r="G166">
        <v>7610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1099</v>
      </c>
      <c r="G181">
        <v>233</v>
      </c>
    </row>
    <row r="183" spans="5:16">
      <c r="E183" s="1" t="s">
        <v>160</v>
      </c>
    </row>
    <row r="184" spans="5:16">
      <c r="E184" s="12" t="s">
        <v>161</v>
      </c>
      <c r="F184">
        <f>33778+52761</f>
        <v>86539</v>
      </c>
      <c r="G184">
        <f>33112+48705</f>
        <v>81817</v>
      </c>
      <c r="P184" s="49" t="s">
        <v>508</v>
      </c>
    </row>
    <row r="185" spans="5:16">
      <c r="E185" s="12" t="s">
        <v>162</v>
      </c>
      <c r="F185">
        <v>41592</v>
      </c>
      <c r="G185">
        <v>52429</v>
      </c>
    </row>
    <row r="187" spans="5:16">
      <c r="E187" s="1" t="s">
        <v>163</v>
      </c>
      <c r="F187"/>
      <c r="G187"/>
      <c r="P187" s="49" t="s">
        <v>515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136405</v>
      </c>
      <c r="G189" s="7">
        <f t="shared" ref="G189:O189" si="23">IF(G4=$BF$1,"",SUM(G163:G188))</f>
        <v>142089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114808</v>
      </c>
      <c r="G193" s="38">
        <v>108748</v>
      </c>
      <c r="P193" s="49" t="s">
        <v>509</v>
      </c>
    </row>
    <row r="194" spans="5:16">
      <c r="E194" s="1" t="s">
        <v>169</v>
      </c>
    </row>
    <row r="195" spans="5:16">
      <c r="E195" s="1" t="s">
        <v>170</v>
      </c>
      <c r="F195">
        <v>12684</v>
      </c>
      <c r="G195">
        <v>15336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  <c r="F198">
        <v>460</v>
      </c>
      <c r="G198">
        <v>917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18228</v>
      </c>
      <c r="G209">
        <v>22626</v>
      </c>
    </row>
    <row r="210" spans="5:16">
      <c r="E210" s="6" t="s">
        <v>14</v>
      </c>
      <c r="F210" s="7">
        <f>SUM(F191:F209)</f>
        <v>146180</v>
      </c>
      <c r="G210" s="7">
        <f t="shared" ref="G210:O210" si="24">IF(G4=$BF$1,"",SUM(G191:G209))</f>
        <v>147627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2296882</v>
      </c>
      <c r="G212">
        <v>2272773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-1216</v>
      </c>
      <c r="G215">
        <v>3382</v>
      </c>
    </row>
    <row r="216" spans="5:16">
      <c r="E216" s="1" t="s">
        <v>186</v>
      </c>
    </row>
    <row r="217" spans="5:16">
      <c r="E217" s="1" t="s">
        <v>187</v>
      </c>
      <c r="F217">
        <v>-2067416</v>
      </c>
      <c r="G217">
        <v>-2057812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228250</v>
      </c>
      <c r="G227" s="7">
        <f t="shared" ref="G227:O227" si="25">IF(G4=$BF$1,"",SUM(G212:G226))</f>
        <v>218343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-21035</v>
      </c>
      <c r="G267">
        <v>-82955</v>
      </c>
      <c r="H267">
        <v>-72314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12971</v>
      </c>
      <c r="G271">
        <v>14599</v>
      </c>
      <c r="H271">
        <v>18819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8367</v>
      </c>
      <c r="G275">
        <v>8852</v>
      </c>
      <c r="H275">
        <v>17571</v>
      </c>
    </row>
    <row r="276" spans="5:8">
      <c r="E276" s="1" t="s">
        <v>241</v>
      </c>
      <c r="F276">
        <v>-1906</v>
      </c>
      <c r="G276">
        <v>2369</v>
      </c>
      <c r="H276">
        <v>-856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  <c r="F281">
        <v>1649</v>
      </c>
      <c r="G281">
        <v>6005</v>
      </c>
      <c r="H281">
        <v>6871</v>
      </c>
    </row>
    <row r="284" spans="5:8">
      <c r="E284" s="1" t="s">
        <v>247</v>
      </c>
      <c r="F284">
        <v>2471</v>
      </c>
      <c r="G284">
        <v>-837</v>
      </c>
      <c r="H284">
        <v>-187</v>
      </c>
    </row>
    <row r="285" spans="5:8">
      <c r="E285" s="1" t="s">
        <v>248</v>
      </c>
      <c r="F285">
        <v>17289</v>
      </c>
      <c r="G285">
        <v>16610</v>
      </c>
      <c r="H285">
        <v>13060</v>
      </c>
    </row>
    <row r="286" spans="5:8" ht="25.5" customHeight="1">
      <c r="E286" s="1" t="s">
        <v>249</v>
      </c>
    </row>
    <row r="287" spans="5:8">
      <c r="E287" s="1" t="s">
        <v>250</v>
      </c>
      <c r="F287">
        <v>2521</v>
      </c>
      <c r="G287">
        <v>4912</v>
      </c>
      <c r="H287">
        <v>2589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43362</v>
      </c>
      <c r="G296" s="7">
        <f>IF(G4=$BF$1,"",G271+G272+G273+G274+G275+G276+G277+G278+G279+G280+G281+G282+G283+G284+G285+G286+G287+G288+G289+G290+G291+G292+G293+G294+G295)</f>
        <v>52510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22327</v>
      </c>
      <c r="G297" s="7">
        <f t="shared" ref="G297:O297" si="27">IF(G4=$BF$1,"",MIN(F267,F268,F269)+F296)</f>
        <v>22327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-2045</v>
      </c>
      <c r="G299">
        <v>11687</v>
      </c>
      <c r="H299">
        <v>-4107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3227</v>
      </c>
      <c r="G302">
        <v>6642</v>
      </c>
      <c r="H302">
        <v>-1892</v>
      </c>
    </row>
    <row r="303" spans="5:15">
      <c r="E303" s="1" t="s">
        <v>265</v>
      </c>
      <c r="F303">
        <v>-14700</v>
      </c>
      <c r="G303">
        <v>12598</v>
      </c>
      <c r="H303">
        <v>-2563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-4808</v>
      </c>
      <c r="G309">
        <v>-392</v>
      </c>
      <c r="H309">
        <v>18106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1018</v>
      </c>
      <c r="G315">
        <v>3432</v>
      </c>
      <c r="H315">
        <v>5793</v>
      </c>
    </row>
    <row r="316" spans="5:15">
      <c r="E316" s="1" t="s">
        <v>276</v>
      </c>
      <c r="F316">
        <v>407</v>
      </c>
      <c r="G316">
        <v>445</v>
      </c>
      <c r="H316">
        <v>408</v>
      </c>
    </row>
    <row r="317" spans="5:15">
      <c r="E317" s="1" t="s">
        <v>277</v>
      </c>
      <c r="F317">
        <v>-501</v>
      </c>
      <c r="G317">
        <v>-8499</v>
      </c>
      <c r="H317">
        <v>3423</v>
      </c>
    </row>
    <row r="318" spans="5:15">
      <c r="E318" s="6" t="s">
        <v>278</v>
      </c>
      <c r="F318" s="7">
        <f>F299+F300+F301+F302+F303+F304+F305+F306+F307+F308+F309+F310+F311+F312+F313+F314+F315+F316+F317</f>
        <v>-17402</v>
      </c>
      <c r="G318" s="7">
        <f>IF(G4=$BF$1,"",G299+G300+G301+G302+G303+G304+G305+G306+G307+G308+G309+G310+G311+G312+G313+G314+G315+G316+G317)</f>
        <v>25913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4925</v>
      </c>
      <c r="G319" s="7">
        <f t="shared" ref="G319:O319" si="28">IF(G4=$BF$1,"",G297+G318)</f>
        <v>48240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4925</v>
      </c>
      <c r="G326" s="7">
        <f t="shared" ref="G326:O326" si="30">IF(G4=$BF$1,"",G325+G319)</f>
        <v>48240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-7044</v>
      </c>
      <c r="G328">
        <v>-11399</v>
      </c>
      <c r="H328">
        <v>-89441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  <c r="F332">
        <v>104</v>
      </c>
      <c r="G332">
        <v>6898</v>
      </c>
      <c r="H332">
        <v>19707</v>
      </c>
    </row>
    <row r="333" spans="5:15">
      <c r="E333" s="1" t="s">
        <v>292</v>
      </c>
    </row>
    <row r="334" spans="5:15">
      <c r="E334" s="1" t="s">
        <v>293</v>
      </c>
      <c r="F334">
        <v>-7132</v>
      </c>
      <c r="G334">
        <v>-7408</v>
      </c>
      <c r="H334">
        <v>-8338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-14072</v>
      </c>
      <c r="G337" s="7">
        <f>IF(G4=$BF$1,"",SUM(G328:G336))</f>
        <v>-11909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4947</v>
      </c>
      <c r="G339">
        <v>4716</v>
      </c>
      <c r="H339">
        <v>4444</v>
      </c>
    </row>
    <row r="340" spans="5:15">
      <c r="E340" s="1" t="s">
        <v>299</v>
      </c>
      <c r="F340">
        <v>5066</v>
      </c>
      <c r="G340">
        <v>6344</v>
      </c>
      <c r="H340">
        <v>5968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-230</v>
      </c>
      <c r="G349">
        <v>-2757</v>
      </c>
      <c r="H349">
        <v>-2226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9783</v>
      </c>
      <c r="G352" s="7">
        <f>IF(G4=$BF$1,"",SUM(G339:G351))</f>
        <v>8303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636</v>
      </c>
      <c r="G353" s="7">
        <f t="shared" ref="G353:O353" si="33">IF(G4=$BF$1,"",G326+G337+G352)</f>
        <v>44634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-763</v>
      </c>
      <c r="G354">
        <v>1879</v>
      </c>
      <c r="H354">
        <v>-415</v>
      </c>
    </row>
    <row r="355" spans="5:15">
      <c r="E355" s="6" t="s">
        <v>314</v>
      </c>
      <c r="F355" s="7">
        <f>F353+F354</f>
        <v>-127</v>
      </c>
      <c r="G355" s="7">
        <f t="shared" ref="G355:O355" si="34">IF(G4=$BF$1,"",G353+G354)</f>
        <v>46513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58757</v>
      </c>
      <c r="G356">
        <v>57420</v>
      </c>
      <c r="H356">
        <v>127283</v>
      </c>
    </row>
    <row r="357" spans="5:15">
      <c r="E357" s="6" t="s">
        <v>316</v>
      </c>
      <c r="F357" s="7">
        <f>F355+F356</f>
        <v>58630</v>
      </c>
      <c r="G357" s="7">
        <f t="shared" ref="G357:O357" si="35">IF(G4=$BF$1,"",G355+G356)</f>
        <v>103933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0.12648291955806903</v>
      </c>
      <c r="G364" s="24">
        <f t="shared" si="37"/>
        <v>-0.4137417521994135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-0.74642878669157975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5.4639323385669777E-3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0.51841123209055451</v>
      </c>
      <c r="G369" s="27">
        <f t="shared" si="41"/>
        <v>0.47403181054359295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-1.2417050337250159E-2</v>
      </c>
      <c r="G370" s="27">
        <f t="shared" si="42"/>
        <v>-0.19784449791484063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-5.2123858280594113E-2</v>
      </c>
      <c r="G371" s="28">
        <f t="shared" si="43"/>
        <v>-0.23155876129810243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-4.1177679681306097E-2</v>
      </c>
      <c r="G372" s="27">
        <f t="shared" si="44"/>
        <v>-0.16327828067212666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-9.2157721796276015E-2</v>
      </c>
      <c r="G373" s="27">
        <f t="shared" si="45"/>
        <v>-0.37992974356860537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0.5531825344778647</v>
      </c>
      <c r="G376" s="30">
        <f t="shared" si="47"/>
        <v>0.5702408578531234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1.2380503833515881</v>
      </c>
      <c r="G377" s="30">
        <f t="shared" si="48"/>
        <v>1.3268847638806831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-0.43952284887290588</v>
      </c>
      <c r="G378" s="30">
        <f t="shared" si="49"/>
        <v>-6.3979960281639281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1.442043913346285</v>
      </c>
      <c r="G382" s="32">
        <f t="shared" si="51"/>
        <v>1.2089253918318801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1.2540889263590045</v>
      </c>
      <c r="G383" s="32">
        <f t="shared" si="52"/>
        <v>1.0261103955971258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0.48377258898134234</v>
      </c>
      <c r="G384" s="32">
        <f t="shared" si="53"/>
        <v>0.40132592952304541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3.6105714599904692E-2</v>
      </c>
      <c r="G385" s="32">
        <f t="shared" si="54"/>
        <v>0.33950552118742477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65989</v>
      </c>
      <c r="G418" s="17">
        <f>G130-G417</f>
        <v>57024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496</v>
      </c>
      <c r="B1" s="39" t="s">
        <v>497</v>
      </c>
      <c r="C1" s="39" t="s">
        <v>498</v>
      </c>
      <c r="D1" s="39" t="s">
        <v>499</v>
      </c>
      <c r="E1" s="39"/>
    </row>
    <row r="2" spans="1:5">
      <c r="A2" s="41" t="s">
        <v>511</v>
      </c>
      <c r="B2" s="41" t="s">
        <v>504</v>
      </c>
      <c r="C2" s="39">
        <v>1</v>
      </c>
      <c r="D2" s="39" t="s">
        <v>500</v>
      </c>
      <c r="E2" s="39"/>
    </row>
    <row r="3" spans="1:5">
      <c r="A3" s="42" t="s">
        <v>512</v>
      </c>
      <c r="B3" s="42" t="s">
        <v>504</v>
      </c>
      <c r="C3" s="39">
        <v>1</v>
      </c>
      <c r="D3" s="39" t="s">
        <v>500</v>
      </c>
    </row>
    <row r="4" spans="1:5">
      <c r="A4" s="41" t="s">
        <v>511</v>
      </c>
      <c r="B4" s="41" t="s">
        <v>510</v>
      </c>
      <c r="C4" s="39">
        <v>0</v>
      </c>
      <c r="D4" s="39" t="s">
        <v>500</v>
      </c>
    </row>
    <row r="5" spans="1:5">
      <c r="A5" s="43" t="s">
        <v>512</v>
      </c>
      <c r="B5" s="44" t="s">
        <v>510</v>
      </c>
      <c r="C5" s="39">
        <v>0</v>
      </c>
      <c r="D5" s="39" t="s">
        <v>500</v>
      </c>
    </row>
    <row r="6" spans="1:5">
      <c r="A6" s="42" t="s">
        <v>501</v>
      </c>
      <c r="B6" s="44" t="s">
        <v>502</v>
      </c>
      <c r="C6" s="39">
        <v>0</v>
      </c>
      <c r="D6" s="39" t="s">
        <v>500</v>
      </c>
    </row>
    <row r="7" spans="1:5">
      <c r="A7" s="43" t="s">
        <v>514</v>
      </c>
      <c r="B7" s="41" t="s">
        <v>503</v>
      </c>
      <c r="C7" s="39">
        <v>0</v>
      </c>
      <c r="D7" s="39" t="s">
        <v>500</v>
      </c>
    </row>
    <row r="8" spans="1:5">
      <c r="A8" s="42" t="s">
        <v>517</v>
      </c>
      <c r="B8" s="42" t="s">
        <v>516</v>
      </c>
      <c r="C8" s="39">
        <v>0</v>
      </c>
      <c r="D8" s="39" t="s">
        <v>500</v>
      </c>
    </row>
    <row r="9" spans="1:5">
      <c r="A9" s="42" t="s">
        <v>518</v>
      </c>
      <c r="B9" s="42" t="s">
        <v>54</v>
      </c>
      <c r="C9" s="39">
        <v>1</v>
      </c>
      <c r="D9" s="39" t="s">
        <v>500</v>
      </c>
    </row>
    <row r="10" spans="1:5">
      <c r="A10" s="45" t="s">
        <v>519</v>
      </c>
      <c r="B10" s="42" t="s">
        <v>505</v>
      </c>
      <c r="C10" s="39">
        <v>1</v>
      </c>
      <c r="D10" s="39" t="s">
        <v>500</v>
      </c>
    </row>
    <row r="11" spans="1:5">
      <c r="A11" s="45" t="s">
        <v>520</v>
      </c>
      <c r="B11" s="42" t="s">
        <v>505</v>
      </c>
      <c r="C11" s="39">
        <v>1</v>
      </c>
      <c r="D11" s="39" t="s">
        <v>500</v>
      </c>
    </row>
    <row r="12" spans="1:5">
      <c r="A12" s="46" t="s">
        <v>521</v>
      </c>
      <c r="B12" s="42" t="s">
        <v>524</v>
      </c>
      <c r="C12" s="39">
        <v>1</v>
      </c>
      <c r="D12" s="39" t="s">
        <v>500</v>
      </c>
    </row>
    <row r="13" spans="1:5">
      <c r="A13" s="46" t="s">
        <v>522</v>
      </c>
      <c r="B13" s="46" t="s">
        <v>505</v>
      </c>
      <c r="C13" s="39">
        <v>1</v>
      </c>
      <c r="D13" s="39" t="s">
        <v>500</v>
      </c>
    </row>
    <row r="14" spans="1:5">
      <c r="A14" s="46" t="s">
        <v>523</v>
      </c>
      <c r="B14" s="46" t="s">
        <v>506</v>
      </c>
      <c r="C14" s="39">
        <v>1</v>
      </c>
      <c r="D14" s="39" t="s">
        <v>500</v>
      </c>
    </row>
    <row r="15" spans="1:5">
      <c r="A15" s="47" t="s">
        <v>525</v>
      </c>
      <c r="B15" s="47" t="s">
        <v>507</v>
      </c>
      <c r="C15" s="39">
        <v>1</v>
      </c>
      <c r="D15" s="39" t="s">
        <v>500</v>
      </c>
    </row>
    <row r="16" spans="1:5">
      <c r="A16" s="47" t="s">
        <v>526</v>
      </c>
      <c r="B16" s="47" t="s">
        <v>161</v>
      </c>
      <c r="C16" s="39">
        <v>1</v>
      </c>
      <c r="D16" s="39" t="s">
        <v>500</v>
      </c>
    </row>
    <row r="17" spans="1:4">
      <c r="A17" s="47" t="s">
        <v>527</v>
      </c>
      <c r="B17" s="47" t="s">
        <v>161</v>
      </c>
      <c r="C17" s="39">
        <v>1</v>
      </c>
      <c r="D17" s="39" t="s">
        <v>500</v>
      </c>
    </row>
    <row r="18" spans="1:4">
      <c r="A18" s="47" t="s">
        <v>528</v>
      </c>
      <c r="B18" s="47" t="s">
        <v>168</v>
      </c>
      <c r="C18" s="39">
        <v>1</v>
      </c>
      <c r="D18" s="39" t="s">
        <v>500</v>
      </c>
    </row>
    <row r="19" spans="1:4">
      <c r="A19" s="47"/>
      <c r="B19" s="44"/>
      <c r="C19" s="39"/>
      <c r="D19" s="39"/>
    </row>
    <row r="20" spans="1:4">
      <c r="A20" s="45"/>
      <c r="B20" s="44"/>
      <c r="C20" s="39"/>
      <c r="D20" s="39"/>
    </row>
    <row r="21" spans="1:4">
      <c r="A21" s="47"/>
      <c r="B21" s="47"/>
      <c r="C21" s="39"/>
      <c r="D21" s="39"/>
    </row>
    <row r="22" spans="1:4">
      <c r="A22" s="47"/>
      <c r="B22" s="47"/>
      <c r="C22" s="39"/>
      <c r="D22" s="39"/>
    </row>
    <row r="23" spans="1:4">
      <c r="A23" s="48"/>
      <c r="B23" s="47"/>
      <c r="C23" s="39"/>
      <c r="D23" s="39"/>
    </row>
    <row r="24" spans="1:4">
      <c r="A24" s="47"/>
      <c r="B24" s="47"/>
      <c r="C24" s="39"/>
      <c r="D24" s="39"/>
    </row>
    <row r="25" spans="1:4">
      <c r="A25" s="47"/>
      <c r="B25" s="47"/>
      <c r="C25" s="39"/>
      <c r="D25" s="39"/>
    </row>
    <row r="26" spans="1:4">
      <c r="A26" s="48"/>
      <c r="B26" s="48"/>
      <c r="C26" s="39"/>
      <c r="D26" s="39"/>
    </row>
    <row r="27" spans="1:4">
      <c r="A27" s="47"/>
      <c r="B27" s="48"/>
      <c r="C27" s="39"/>
      <c r="D27" s="39"/>
    </row>
    <row r="28" spans="1:4">
      <c r="A28" s="47"/>
      <c r="B28" s="48"/>
      <c r="C28" s="39"/>
      <c r="D28" s="39"/>
    </row>
    <row r="29" spans="1:4">
      <c r="A29" s="47"/>
      <c r="B29" s="48"/>
      <c r="C29" s="39"/>
      <c r="D29" s="39"/>
    </row>
    <row r="30" spans="1:4">
      <c r="A30" s="42"/>
      <c r="B30" s="48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6"/>
      <c r="B33" s="48"/>
      <c r="C33" s="39"/>
      <c r="D33" s="39"/>
    </row>
    <row r="34" spans="1:4">
      <c r="A34" s="46"/>
      <c r="B34" s="48"/>
      <c r="C34" s="39"/>
      <c r="D34" s="39"/>
    </row>
    <row r="35" spans="1:4">
      <c r="A35" s="46"/>
      <c r="B35" s="48"/>
      <c r="C35" s="39"/>
      <c r="D35" s="39"/>
    </row>
    <row r="36" spans="1:4">
      <c r="A36" s="42"/>
      <c r="B36" s="42"/>
      <c r="C36" s="39"/>
      <c r="D36" s="39"/>
    </row>
    <row r="37" spans="1:4">
      <c r="A37" s="46"/>
      <c r="B37" s="48"/>
      <c r="C37" s="39"/>
      <c r="D37" s="39"/>
    </row>
    <row r="38" spans="1:4">
      <c r="A38" s="42"/>
      <c r="B38" s="42"/>
      <c r="C38" s="39"/>
      <c r="D38" s="39"/>
    </row>
    <row r="39" spans="1:4">
      <c r="A39" s="46"/>
      <c r="B39" s="48"/>
      <c r="C39" s="39"/>
      <c r="D39" s="39"/>
    </row>
    <row r="40" spans="1:4">
      <c r="A40" s="42"/>
      <c r="B40" s="48"/>
      <c r="C40" s="39"/>
      <c r="D40" s="39"/>
    </row>
    <row r="41" spans="1:4">
      <c r="A41" s="42"/>
      <c r="B41" s="48"/>
      <c r="C41" s="39"/>
      <c r="D41" s="39"/>
    </row>
    <row r="42" spans="1:4">
      <c r="A42" s="48"/>
      <c r="B42" s="48"/>
      <c r="C42" s="39"/>
      <c r="D42" s="39"/>
    </row>
    <row r="43" spans="1:4">
      <c r="A43" s="46"/>
      <c r="B43" s="48"/>
      <c r="C43" s="39"/>
      <c r="D43" s="39"/>
    </row>
    <row r="44" spans="1:4">
      <c r="A44" s="42"/>
      <c r="B44" s="48"/>
      <c r="C44" s="39"/>
      <c r="D44" s="39"/>
    </row>
    <row r="45" spans="1:4">
      <c r="A45" s="46"/>
      <c r="B45" s="48"/>
      <c r="C45" s="39"/>
      <c r="D45" s="39"/>
    </row>
    <row r="46" spans="1:4">
      <c r="A46" s="48"/>
      <c r="B46" s="48"/>
      <c r="C46" s="39"/>
      <c r="D46" s="39"/>
    </row>
    <row r="47" spans="1:4">
      <c r="A47" s="48"/>
      <c r="B47" s="48"/>
      <c r="C47" s="39"/>
      <c r="D47" s="39"/>
    </row>
    <row r="48" spans="1:4">
      <c r="A48" s="48"/>
      <c r="B48" s="48"/>
      <c r="C48" s="39"/>
      <c r="D48" s="39"/>
    </row>
    <row r="49" spans="1:4">
      <c r="A49" s="48"/>
      <c r="B49" s="48"/>
      <c r="C49" s="39"/>
      <c r="D49" s="39"/>
    </row>
    <row r="50" spans="1:4">
      <c r="A50" s="48"/>
      <c r="B50" s="48"/>
      <c r="C50" s="39"/>
      <c r="D50" s="39"/>
    </row>
    <row r="51" spans="1:4">
      <c r="A51" s="48"/>
      <c r="B51" s="48"/>
      <c r="C51" s="39"/>
      <c r="D51" s="39"/>
    </row>
    <row r="52" spans="1:4">
      <c r="A52" s="48"/>
      <c r="B52" s="48"/>
      <c r="C52" s="39"/>
      <c r="D52" s="39"/>
    </row>
    <row r="53" spans="1:4">
      <c r="A53" s="48"/>
      <c r="B53" s="48"/>
      <c r="C53" s="39"/>
      <c r="D53" s="39"/>
    </row>
    <row r="54" spans="1:4">
      <c r="A54" s="48"/>
      <c r="B54" s="48"/>
      <c r="C54" s="39"/>
      <c r="D54" s="39"/>
    </row>
    <row r="55" spans="1:4">
      <c r="A55" s="48"/>
      <c r="B55" s="48"/>
      <c r="C55" s="39"/>
      <c r="D55" s="39"/>
    </row>
    <row r="56" spans="1:4">
      <c r="A56" s="48"/>
      <c r="B56" s="48"/>
      <c r="C56" s="39"/>
      <c r="D56" s="39"/>
    </row>
    <row r="57" spans="1:4">
      <c r="A57" s="48"/>
      <c r="B57" s="48"/>
      <c r="C57" s="39"/>
      <c r="D57" s="39"/>
    </row>
    <row r="58" spans="1:4">
      <c r="A58" s="48"/>
      <c r="B58" s="48"/>
      <c r="C58" s="39"/>
      <c r="D58" s="39"/>
    </row>
    <row r="59" spans="1:4">
      <c r="A59" s="48"/>
      <c r="B59" s="48"/>
      <c r="C59" s="39"/>
      <c r="D59" s="39"/>
    </row>
    <row r="60" spans="1:4">
      <c r="A60" s="48"/>
      <c r="B60" s="48"/>
      <c r="C60" s="39"/>
      <c r="D60" s="39"/>
    </row>
    <row r="61" spans="1:4">
      <c r="A61" s="48"/>
      <c r="B61" s="48"/>
      <c r="C61" s="39"/>
      <c r="D61" s="39"/>
    </row>
    <row r="62" spans="1:4">
      <c r="A62" s="48"/>
      <c r="B62" s="48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65989</v>
      </c>
      <c r="F6">
        <v>57024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81795</v>
      </c>
      <c r="F7">
        <v>69844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25638</v>
      </c>
      <c r="F8">
        <v>25976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23280</v>
      </c>
      <c r="F9">
        <v>18931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196702</v>
      </c>
      <c r="F10">
        <v>171775</v>
      </c>
    </row>
    <row r="11" spans="1:6">
      <c r="A11" t="s">
        <v>382</v>
      </c>
      <c r="B11" t="s">
        <v>383</v>
      </c>
      <c r="C11" t="s">
        <v>84</v>
      </c>
      <c r="D11" t="s">
        <v>80</v>
      </c>
      <c r="E11">
        <v>22321</v>
      </c>
      <c r="F11">
        <v>29265</v>
      </c>
    </row>
    <row r="12" spans="1:6">
      <c r="A12" t="s">
        <v>384</v>
      </c>
      <c r="B12" t="s">
        <v>384</v>
      </c>
      <c r="C12" t="s">
        <v>91</v>
      </c>
      <c r="D12" t="s">
        <v>80</v>
      </c>
      <c r="E12">
        <v>240618</v>
      </c>
      <c r="F12">
        <v>242827</v>
      </c>
    </row>
    <row r="13" spans="1:6">
      <c r="A13" t="s">
        <v>385</v>
      </c>
      <c r="B13" t="s">
        <v>386</v>
      </c>
      <c r="C13" t="s">
        <v>92</v>
      </c>
      <c r="D13" t="s">
        <v>80</v>
      </c>
      <c r="E13">
        <v>12817</v>
      </c>
      <c r="F13">
        <v>21279</v>
      </c>
    </row>
    <row r="14" spans="1:6">
      <c r="A14" t="s">
        <v>387</v>
      </c>
      <c r="B14" t="s">
        <v>98</v>
      </c>
      <c r="C14" t="s">
        <v>98</v>
      </c>
      <c r="D14" t="s">
        <v>80</v>
      </c>
      <c r="E14">
        <v>38377</v>
      </c>
      <c r="F14">
        <v>42913</v>
      </c>
    </row>
    <row r="15" spans="1:6">
      <c r="A15" t="s">
        <v>388</v>
      </c>
      <c r="D15" t="s">
        <v>80</v>
      </c>
      <c r="E15">
        <v>510835</v>
      </c>
      <c r="F15">
        <v>508059</v>
      </c>
    </row>
    <row r="16" spans="1:6">
      <c r="A16" t="s">
        <v>389</v>
      </c>
      <c r="D16" t="s">
        <v>80</v>
      </c>
    </row>
    <row r="17" spans="1:6">
      <c r="A17" t="s">
        <v>390</v>
      </c>
      <c r="B17" t="s">
        <v>141</v>
      </c>
      <c r="C17" t="s">
        <v>141</v>
      </c>
      <c r="D17" t="s">
        <v>141</v>
      </c>
    </row>
    <row r="18" spans="1:6">
      <c r="A18" t="s">
        <v>391</v>
      </c>
      <c r="B18" t="s">
        <v>145</v>
      </c>
      <c r="C18" t="s">
        <v>145</v>
      </c>
      <c r="D18" t="s">
        <v>141</v>
      </c>
      <c r="E18">
        <v>7175</v>
      </c>
      <c r="F18">
        <v>7610</v>
      </c>
    </row>
    <row r="19" spans="1:6">
      <c r="A19" t="s">
        <v>392</v>
      </c>
      <c r="B19" t="s">
        <v>392</v>
      </c>
      <c r="C19" t="s">
        <v>163</v>
      </c>
      <c r="D19" t="s">
        <v>141</v>
      </c>
      <c r="E19">
        <v>33778</v>
      </c>
      <c r="F19">
        <v>33112</v>
      </c>
    </row>
    <row r="20" spans="1:6">
      <c r="A20" t="s">
        <v>393</v>
      </c>
      <c r="B20" t="s">
        <v>159</v>
      </c>
      <c r="C20" t="s">
        <v>159</v>
      </c>
      <c r="D20" t="s">
        <v>141</v>
      </c>
      <c r="E20">
        <v>1099</v>
      </c>
      <c r="F20">
        <v>233</v>
      </c>
    </row>
    <row r="21" spans="1:6">
      <c r="A21" t="s">
        <v>394</v>
      </c>
      <c r="B21" t="s">
        <v>395</v>
      </c>
      <c r="C21" t="s">
        <v>162</v>
      </c>
      <c r="D21" t="s">
        <v>141</v>
      </c>
      <c r="E21">
        <v>41592</v>
      </c>
      <c r="F21">
        <v>52429</v>
      </c>
    </row>
    <row r="22" spans="1:6">
      <c r="A22" t="s">
        <v>396</v>
      </c>
      <c r="B22" t="s">
        <v>397</v>
      </c>
      <c r="C22" t="s">
        <v>161</v>
      </c>
      <c r="D22" t="s">
        <v>141</v>
      </c>
      <c r="E22">
        <v>52761</v>
      </c>
      <c r="F22">
        <v>48705</v>
      </c>
    </row>
    <row r="23" spans="1:6">
      <c r="A23" t="s">
        <v>398</v>
      </c>
      <c r="B23" t="s">
        <v>13</v>
      </c>
      <c r="C23" t="s">
        <v>13</v>
      </c>
      <c r="D23" t="s">
        <v>141</v>
      </c>
      <c r="E23">
        <v>136405</v>
      </c>
      <c r="F23">
        <v>142089</v>
      </c>
    </row>
    <row r="24" spans="1:6">
      <c r="A24" t="s">
        <v>399</v>
      </c>
      <c r="B24" t="s">
        <v>169</v>
      </c>
      <c r="C24" t="s">
        <v>168</v>
      </c>
      <c r="D24" t="s">
        <v>141</v>
      </c>
      <c r="E24">
        <v>114808</v>
      </c>
      <c r="F24">
        <v>108748</v>
      </c>
    </row>
    <row r="25" spans="1:6">
      <c r="A25" t="s">
        <v>400</v>
      </c>
      <c r="B25" t="s">
        <v>170</v>
      </c>
      <c r="C25" t="s">
        <v>170</v>
      </c>
      <c r="D25" t="s">
        <v>165</v>
      </c>
      <c r="E25">
        <v>12684</v>
      </c>
      <c r="F25">
        <v>15336</v>
      </c>
    </row>
    <row r="26" spans="1:6">
      <c r="A26" t="s">
        <v>401</v>
      </c>
      <c r="B26" t="s">
        <v>173</v>
      </c>
      <c r="C26" t="s">
        <v>173</v>
      </c>
      <c r="D26" t="s">
        <v>165</v>
      </c>
      <c r="E26">
        <v>460</v>
      </c>
      <c r="F26">
        <v>917</v>
      </c>
    </row>
    <row r="27" spans="1:6">
      <c r="A27" t="s">
        <v>402</v>
      </c>
      <c r="B27" t="s">
        <v>180</v>
      </c>
      <c r="C27" t="s">
        <v>180</v>
      </c>
      <c r="D27" t="s">
        <v>165</v>
      </c>
      <c r="E27">
        <v>18228</v>
      </c>
      <c r="F27">
        <v>22626</v>
      </c>
    </row>
    <row r="28" spans="1:6">
      <c r="A28" t="s">
        <v>403</v>
      </c>
      <c r="B28" t="s">
        <v>164</v>
      </c>
      <c r="C28" t="s">
        <v>164</v>
      </c>
      <c r="D28" t="s">
        <v>165</v>
      </c>
      <c r="E28">
        <v>282585</v>
      </c>
      <c r="F28">
        <v>289716</v>
      </c>
    </row>
    <row r="29" spans="1:6">
      <c r="A29" t="s">
        <v>404</v>
      </c>
      <c r="B29" t="s">
        <v>180</v>
      </c>
      <c r="C29" t="s">
        <v>180</v>
      </c>
      <c r="D29" t="s">
        <v>165</v>
      </c>
    </row>
    <row r="30" spans="1:6">
      <c r="A30" t="s">
        <v>405</v>
      </c>
      <c r="B30" t="s">
        <v>181</v>
      </c>
      <c r="C30" t="s">
        <v>181</v>
      </c>
      <c r="D30" t="s">
        <v>165</v>
      </c>
    </row>
    <row r="31" spans="1:6">
      <c r="A31" t="s">
        <v>406</v>
      </c>
      <c r="B31" t="s">
        <v>182</v>
      </c>
      <c r="C31" t="s">
        <v>182</v>
      </c>
      <c r="D31" t="s">
        <v>165</v>
      </c>
    </row>
    <row r="32" spans="1:6">
      <c r="A32" t="s">
        <v>407</v>
      </c>
      <c r="B32" t="s">
        <v>182</v>
      </c>
      <c r="C32" t="s">
        <v>182</v>
      </c>
      <c r="D32" t="s">
        <v>181</v>
      </c>
      <c r="E32">
        <v>87</v>
      </c>
      <c r="F32">
        <v>83</v>
      </c>
    </row>
    <row r="33" spans="1:6">
      <c r="A33" t="s">
        <v>408</v>
      </c>
      <c r="B33" t="s">
        <v>182</v>
      </c>
      <c r="C33" t="s">
        <v>182</v>
      </c>
      <c r="D33" t="s">
        <v>181</v>
      </c>
      <c r="E33">
        <v>2296795</v>
      </c>
      <c r="F33">
        <v>2272690</v>
      </c>
    </row>
    <row r="34" spans="1:6">
      <c r="A34" t="s">
        <v>409</v>
      </c>
      <c r="B34" t="s">
        <v>187</v>
      </c>
      <c r="C34" t="s">
        <v>187</v>
      </c>
      <c r="D34" t="s">
        <v>181</v>
      </c>
      <c r="E34">
        <v>-2067416</v>
      </c>
      <c r="F34">
        <v>-2057812</v>
      </c>
    </row>
    <row r="35" spans="1:6">
      <c r="A35" t="s">
        <v>410</v>
      </c>
      <c r="B35" t="s">
        <v>185</v>
      </c>
      <c r="C35" t="s">
        <v>185</v>
      </c>
      <c r="D35" t="s">
        <v>181</v>
      </c>
      <c r="E35">
        <v>-1216</v>
      </c>
      <c r="F35">
        <v>3382</v>
      </c>
    </row>
    <row r="36" spans="1:6">
      <c r="A36" t="s">
        <v>411</v>
      </c>
      <c r="B36" t="s">
        <v>195</v>
      </c>
      <c r="C36" t="s">
        <v>195</v>
      </c>
      <c r="D36" t="s">
        <v>181</v>
      </c>
      <c r="E36">
        <v>228250</v>
      </c>
      <c r="F36">
        <v>218343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412</v>
      </c>
      <c r="B3" t="s">
        <v>413</v>
      </c>
      <c r="C3" t="s">
        <v>26</v>
      </c>
      <c r="D3" t="s">
        <v>413</v>
      </c>
    </row>
    <row r="4" spans="1:7">
      <c r="A4" t="s">
        <v>414</v>
      </c>
      <c r="B4" t="s">
        <v>413</v>
      </c>
      <c r="C4" t="s">
        <v>26</v>
      </c>
      <c r="D4" t="s">
        <v>413</v>
      </c>
      <c r="E4">
        <v>252067</v>
      </c>
      <c r="F4">
        <v>224645</v>
      </c>
      <c r="G4">
        <v>285260</v>
      </c>
    </row>
    <row r="5" spans="1:7">
      <c r="A5" t="s">
        <v>415</v>
      </c>
      <c r="B5" t="s">
        <v>413</v>
      </c>
      <c r="C5" t="s">
        <v>26</v>
      </c>
      <c r="D5" t="s">
        <v>413</v>
      </c>
      <c r="E5">
        <v>151491</v>
      </c>
      <c r="F5">
        <v>133601</v>
      </c>
      <c r="G5">
        <v>120651</v>
      </c>
    </row>
    <row r="6" spans="1:7">
      <c r="A6" t="s">
        <v>416</v>
      </c>
      <c r="B6" t="s">
        <v>417</v>
      </c>
      <c r="C6" t="s">
        <v>26</v>
      </c>
      <c r="D6" t="s">
        <v>413</v>
      </c>
      <c r="E6">
        <v>403558</v>
      </c>
      <c r="F6">
        <v>358246</v>
      </c>
      <c r="G6">
        <v>405911</v>
      </c>
    </row>
    <row r="7" spans="1:7">
      <c r="A7" t="s">
        <v>418</v>
      </c>
      <c r="B7" t="s">
        <v>27</v>
      </c>
      <c r="C7" t="s">
        <v>27</v>
      </c>
      <c r="D7" t="s">
        <v>413</v>
      </c>
    </row>
    <row r="8" spans="1:7">
      <c r="A8" t="s">
        <v>414</v>
      </c>
      <c r="B8" t="s">
        <v>413</v>
      </c>
      <c r="C8" t="s">
        <v>26</v>
      </c>
      <c r="D8" t="s">
        <v>413</v>
      </c>
      <c r="E8">
        <v>127268</v>
      </c>
      <c r="F8">
        <v>119802</v>
      </c>
      <c r="G8">
        <v>145714</v>
      </c>
    </row>
    <row r="9" spans="1:7">
      <c r="A9" t="s">
        <v>415</v>
      </c>
      <c r="B9" t="s">
        <v>413</v>
      </c>
      <c r="C9" t="s">
        <v>26</v>
      </c>
      <c r="D9" t="s">
        <v>413</v>
      </c>
      <c r="E9">
        <v>67081</v>
      </c>
      <c r="F9">
        <v>68624</v>
      </c>
      <c r="G9">
        <v>59447</v>
      </c>
    </row>
    <row r="10" spans="1:7">
      <c r="A10" t="s">
        <v>419</v>
      </c>
      <c r="B10" t="s">
        <v>420</v>
      </c>
      <c r="C10" t="s">
        <v>421</v>
      </c>
      <c r="D10" t="s">
        <v>413</v>
      </c>
      <c r="E10">
        <v>194349</v>
      </c>
      <c r="F10">
        <v>188426</v>
      </c>
      <c r="G10">
        <v>205161</v>
      </c>
    </row>
    <row r="11" spans="1:7">
      <c r="A11" t="s">
        <v>422</v>
      </c>
      <c r="B11" t="s">
        <v>423</v>
      </c>
      <c r="C11" t="s">
        <v>32</v>
      </c>
      <c r="D11" t="s">
        <v>413</v>
      </c>
      <c r="E11">
        <v>209209</v>
      </c>
      <c r="F11">
        <v>169820</v>
      </c>
      <c r="G11">
        <v>200750</v>
      </c>
    </row>
    <row r="12" spans="1:7">
      <c r="A12" t="s">
        <v>424</v>
      </c>
      <c r="B12" t="s">
        <v>58</v>
      </c>
      <c r="C12" t="s">
        <v>58</v>
      </c>
      <c r="D12" t="s">
        <v>413</v>
      </c>
    </row>
    <row r="13" spans="1:7">
      <c r="A13" t="s">
        <v>425</v>
      </c>
      <c r="B13" t="s">
        <v>37</v>
      </c>
      <c r="C13" t="s">
        <v>37</v>
      </c>
      <c r="D13" t="s">
        <v>413</v>
      </c>
      <c r="E13">
        <v>89163</v>
      </c>
      <c r="F13">
        <v>95978</v>
      </c>
      <c r="G13">
        <v>98401</v>
      </c>
    </row>
    <row r="14" spans="1:7">
      <c r="A14" t="s">
        <v>426</v>
      </c>
      <c r="B14" t="s">
        <v>36</v>
      </c>
      <c r="C14" t="s">
        <v>36</v>
      </c>
      <c r="D14" t="s">
        <v>413</v>
      </c>
      <c r="E14">
        <v>118952</v>
      </c>
      <c r="F14">
        <v>136270</v>
      </c>
      <c r="G14">
        <v>144381</v>
      </c>
    </row>
    <row r="15" spans="1:7">
      <c r="A15" t="s">
        <v>427</v>
      </c>
      <c r="B15" t="s">
        <v>428</v>
      </c>
      <c r="C15" t="s">
        <v>43</v>
      </c>
      <c r="D15" t="s">
        <v>413</v>
      </c>
      <c r="E15">
        <v>-3187</v>
      </c>
      <c r="F15">
        <v>-3142</v>
      </c>
      <c r="G15">
        <v>10402</v>
      </c>
    </row>
    <row r="16" spans="1:7">
      <c r="A16" t="s">
        <v>429</v>
      </c>
      <c r="B16" t="s">
        <v>58</v>
      </c>
      <c r="C16" t="s">
        <v>58</v>
      </c>
      <c r="D16" t="s">
        <v>413</v>
      </c>
      <c r="E16">
        <v>-2918</v>
      </c>
      <c r="F16">
        <v>-5307</v>
      </c>
      <c r="G16">
        <v>14602</v>
      </c>
    </row>
    <row r="17" spans="1:7">
      <c r="A17" t="s">
        <v>430</v>
      </c>
      <c r="B17" t="s">
        <v>45</v>
      </c>
      <c r="C17" t="s">
        <v>45</v>
      </c>
      <c r="D17" t="s">
        <v>413</v>
      </c>
      <c r="E17">
        <v>214220</v>
      </c>
      <c r="F17">
        <v>240697</v>
      </c>
      <c r="G17">
        <v>267786</v>
      </c>
    </row>
    <row r="18" spans="1:7">
      <c r="A18" t="s">
        <v>431</v>
      </c>
      <c r="B18" t="s">
        <v>432</v>
      </c>
      <c r="C18" t="s">
        <v>46</v>
      </c>
      <c r="D18" t="s">
        <v>413</v>
      </c>
      <c r="E18">
        <v>-5011</v>
      </c>
      <c r="F18">
        <v>-70877</v>
      </c>
      <c r="G18">
        <v>-67036</v>
      </c>
    </row>
    <row r="19" spans="1:7">
      <c r="A19" t="s">
        <v>433</v>
      </c>
      <c r="B19" t="s">
        <v>54</v>
      </c>
      <c r="C19" t="s">
        <v>54</v>
      </c>
      <c r="D19" t="s">
        <v>413</v>
      </c>
      <c r="E19">
        <v>-11401</v>
      </c>
      <c r="F19">
        <v>-11078</v>
      </c>
      <c r="G19">
        <v>-10628</v>
      </c>
    </row>
    <row r="20" spans="1:7">
      <c r="A20" t="s">
        <v>434</v>
      </c>
      <c r="B20" t="s">
        <v>435</v>
      </c>
      <c r="C20" t="s">
        <v>56</v>
      </c>
      <c r="D20" t="s">
        <v>413</v>
      </c>
      <c r="E20">
        <v>-536</v>
      </c>
      <c r="F20">
        <v>-2222</v>
      </c>
      <c r="G20">
        <v>-31</v>
      </c>
    </row>
    <row r="21" spans="1:7">
      <c r="A21" t="s">
        <v>436</v>
      </c>
      <c r="D21" t="s">
        <v>413</v>
      </c>
      <c r="F21">
        <v>-530</v>
      </c>
      <c r="G21">
        <v>-2735</v>
      </c>
    </row>
    <row r="22" spans="1:7">
      <c r="A22" t="s">
        <v>437</v>
      </c>
      <c r="B22" t="s">
        <v>438</v>
      </c>
      <c r="C22" t="s">
        <v>61</v>
      </c>
      <c r="D22" t="s">
        <v>413</v>
      </c>
      <c r="E22">
        <v>-16948</v>
      </c>
      <c r="F22">
        <v>-84707</v>
      </c>
      <c r="G22">
        <v>-80430</v>
      </c>
    </row>
    <row r="23" spans="1:7">
      <c r="A23" t="s">
        <v>439</v>
      </c>
      <c r="B23" t="s">
        <v>62</v>
      </c>
      <c r="C23" t="s">
        <v>62</v>
      </c>
      <c r="D23" t="s">
        <v>413</v>
      </c>
      <c r="E23">
        <v>4087</v>
      </c>
      <c r="F23">
        <v>-1752</v>
      </c>
      <c r="G23">
        <v>-8116</v>
      </c>
    </row>
    <row r="24" spans="1:7">
      <c r="A24" t="s">
        <v>440</v>
      </c>
      <c r="B24" t="s">
        <v>66</v>
      </c>
      <c r="C24" t="s">
        <v>66</v>
      </c>
      <c r="D24" t="s">
        <v>413</v>
      </c>
      <c r="E24">
        <v>-21035</v>
      </c>
      <c r="F24">
        <v>-82955</v>
      </c>
      <c r="G24">
        <v>-72314</v>
      </c>
    </row>
    <row r="25" spans="1:7">
      <c r="A25" t="s">
        <v>441</v>
      </c>
      <c r="D25" t="s">
        <v>413</v>
      </c>
    </row>
    <row r="26" spans="1:7">
      <c r="A26" t="s">
        <v>442</v>
      </c>
      <c r="D26" t="s">
        <v>413</v>
      </c>
      <c r="E26">
        <v>-25</v>
      </c>
      <c r="F26">
        <v>-102</v>
      </c>
      <c r="G26">
        <v>-93</v>
      </c>
    </row>
    <row r="27" spans="1:7">
      <c r="A27" t="s">
        <v>443</v>
      </c>
      <c r="D27" t="s">
        <v>413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6"/>
  <sheetViews>
    <sheetView workbookViewId="0"/>
  </sheetViews>
  <sheetFormatPr defaultRowHeight="12.75"/>
  <cols>
    <col min="1" max="4" width="25.7109375" customWidth="1"/>
  </cols>
  <sheetData>
    <row r="3" spans="1:7">
      <c r="A3" t="s">
        <v>444</v>
      </c>
      <c r="B3" t="s">
        <v>231</v>
      </c>
      <c r="C3" t="s">
        <v>231</v>
      </c>
      <c r="D3" t="s">
        <v>445</v>
      </c>
    </row>
    <row r="4" spans="1:7">
      <c r="A4" t="s">
        <v>440</v>
      </c>
      <c r="B4" t="s">
        <v>232</v>
      </c>
      <c r="C4" t="s">
        <v>232</v>
      </c>
      <c r="D4" t="s">
        <v>445</v>
      </c>
      <c r="E4">
        <v>-21035</v>
      </c>
      <c r="F4">
        <v>-82955</v>
      </c>
      <c r="G4">
        <v>-72314</v>
      </c>
    </row>
    <row r="5" spans="1:7">
      <c r="A5" t="s">
        <v>446</v>
      </c>
    </row>
    <row r="6" spans="1:7">
      <c r="A6" t="s">
        <v>427</v>
      </c>
      <c r="B6" t="s">
        <v>240</v>
      </c>
      <c r="C6" t="s">
        <v>240</v>
      </c>
      <c r="D6" t="s">
        <v>445</v>
      </c>
      <c r="E6">
        <v>8367</v>
      </c>
      <c r="F6">
        <v>8322</v>
      </c>
      <c r="G6">
        <v>14836</v>
      </c>
    </row>
    <row r="7" spans="1:7">
      <c r="A7" t="s">
        <v>42</v>
      </c>
      <c r="B7" t="s">
        <v>236</v>
      </c>
      <c r="C7" t="s">
        <v>236</v>
      </c>
      <c r="D7" t="s">
        <v>445</v>
      </c>
      <c r="E7">
        <v>12971</v>
      </c>
      <c r="F7">
        <v>14599</v>
      </c>
      <c r="G7">
        <v>18819</v>
      </c>
    </row>
    <row r="8" spans="1:7">
      <c r="A8" t="s">
        <v>447</v>
      </c>
      <c r="B8" t="s">
        <v>248</v>
      </c>
      <c r="C8" t="s">
        <v>248</v>
      </c>
      <c r="D8" t="s">
        <v>445</v>
      </c>
      <c r="E8">
        <v>17289</v>
      </c>
      <c r="F8">
        <v>16610</v>
      </c>
      <c r="G8">
        <v>13060</v>
      </c>
    </row>
    <row r="9" spans="1:7">
      <c r="A9" t="s">
        <v>448</v>
      </c>
      <c r="B9" t="s">
        <v>240</v>
      </c>
      <c r="C9" t="s">
        <v>240</v>
      </c>
      <c r="E9">
        <v>6060</v>
      </c>
      <c r="F9">
        <v>5489</v>
      </c>
      <c r="G9">
        <v>4964</v>
      </c>
    </row>
    <row r="10" spans="1:7">
      <c r="A10" t="s">
        <v>449</v>
      </c>
      <c r="B10" t="s">
        <v>251</v>
      </c>
      <c r="C10" t="s">
        <v>251</v>
      </c>
      <c r="E10">
        <v>1178</v>
      </c>
      <c r="F10">
        <v>153</v>
      </c>
      <c r="G10">
        <v>434</v>
      </c>
    </row>
    <row r="11" spans="1:7">
      <c r="A11" t="s">
        <v>450</v>
      </c>
      <c r="E11">
        <v>1491</v>
      </c>
      <c r="F11">
        <v>1906</v>
      </c>
      <c r="G11">
        <v>2305</v>
      </c>
    </row>
    <row r="12" spans="1:7">
      <c r="A12" t="s">
        <v>436</v>
      </c>
      <c r="B12" t="s">
        <v>240</v>
      </c>
      <c r="C12" t="s">
        <v>240</v>
      </c>
      <c r="D12" t="s">
        <v>445</v>
      </c>
      <c r="F12">
        <v>530</v>
      </c>
      <c r="G12">
        <v>2735</v>
      </c>
    </row>
    <row r="13" spans="1:7">
      <c r="A13" t="s">
        <v>451</v>
      </c>
      <c r="B13" t="s">
        <v>241</v>
      </c>
      <c r="C13" t="s">
        <v>241</v>
      </c>
      <c r="D13" t="s">
        <v>445</v>
      </c>
      <c r="E13">
        <v>-1906</v>
      </c>
      <c r="F13">
        <v>2369</v>
      </c>
      <c r="G13">
        <v>-856</v>
      </c>
    </row>
    <row r="14" spans="1:7">
      <c r="A14" t="s">
        <v>452</v>
      </c>
      <c r="G14">
        <v>-1955</v>
      </c>
    </row>
    <row r="15" spans="1:7">
      <c r="A15" t="s">
        <v>453</v>
      </c>
      <c r="B15" t="s">
        <v>269</v>
      </c>
      <c r="C15" t="s">
        <v>269</v>
      </c>
      <c r="E15">
        <v>661</v>
      </c>
      <c r="F15">
        <v>2189</v>
      </c>
      <c r="G15">
        <v>-10085</v>
      </c>
    </row>
    <row r="16" spans="1:7">
      <c r="A16" t="s">
        <v>454</v>
      </c>
      <c r="B16" t="s">
        <v>250</v>
      </c>
      <c r="C16" t="s">
        <v>250</v>
      </c>
      <c r="D16" t="s">
        <v>445</v>
      </c>
      <c r="E16">
        <v>2521</v>
      </c>
      <c r="F16">
        <v>4912</v>
      </c>
      <c r="G16">
        <v>2589</v>
      </c>
    </row>
    <row r="17" spans="1:7">
      <c r="A17" t="s">
        <v>455</v>
      </c>
      <c r="B17" t="s">
        <v>246</v>
      </c>
      <c r="C17" t="s">
        <v>246</v>
      </c>
      <c r="D17" t="s">
        <v>445</v>
      </c>
      <c r="E17">
        <v>1649</v>
      </c>
      <c r="F17">
        <v>6005</v>
      </c>
      <c r="G17">
        <v>6871</v>
      </c>
    </row>
    <row r="18" spans="1:7">
      <c r="A18" t="s">
        <v>456</v>
      </c>
      <c r="B18" t="s">
        <v>276</v>
      </c>
      <c r="C18" t="s">
        <v>276</v>
      </c>
      <c r="D18" t="s">
        <v>445</v>
      </c>
      <c r="E18">
        <v>407</v>
      </c>
      <c r="F18">
        <v>445</v>
      </c>
      <c r="G18">
        <v>408</v>
      </c>
    </row>
    <row r="19" spans="1:7">
      <c r="A19" t="s">
        <v>457</v>
      </c>
      <c r="B19" t="s">
        <v>251</v>
      </c>
      <c r="C19" t="s">
        <v>251</v>
      </c>
      <c r="D19" t="s">
        <v>445</v>
      </c>
    </row>
    <row r="20" spans="1:7">
      <c r="A20" t="s">
        <v>458</v>
      </c>
      <c r="B20" t="s">
        <v>265</v>
      </c>
      <c r="C20" t="s">
        <v>265</v>
      </c>
      <c r="D20" t="s">
        <v>445</v>
      </c>
      <c r="E20">
        <v>-14700</v>
      </c>
      <c r="F20">
        <v>12598</v>
      </c>
      <c r="G20">
        <v>-2563</v>
      </c>
    </row>
    <row r="21" spans="1:7">
      <c r="A21" t="s">
        <v>379</v>
      </c>
      <c r="B21" t="s">
        <v>261</v>
      </c>
      <c r="C21" t="s">
        <v>261</v>
      </c>
      <c r="D21" t="s">
        <v>445</v>
      </c>
      <c r="E21">
        <v>-2045</v>
      </c>
      <c r="F21">
        <v>11687</v>
      </c>
      <c r="G21">
        <v>-4107</v>
      </c>
    </row>
    <row r="22" spans="1:7">
      <c r="A22" t="s">
        <v>459</v>
      </c>
      <c r="B22" t="s">
        <v>264</v>
      </c>
      <c r="C22" t="s">
        <v>264</v>
      </c>
      <c r="D22" t="s">
        <v>445</v>
      </c>
      <c r="E22">
        <v>3227</v>
      </c>
      <c r="F22">
        <v>6642</v>
      </c>
      <c r="G22">
        <v>-1892</v>
      </c>
    </row>
    <row r="23" spans="1:7">
      <c r="A23" t="s">
        <v>392</v>
      </c>
      <c r="B23" t="s">
        <v>275</v>
      </c>
      <c r="C23" t="s">
        <v>275</v>
      </c>
      <c r="D23" t="s">
        <v>445</v>
      </c>
      <c r="E23">
        <v>1018</v>
      </c>
      <c r="F23">
        <v>3432</v>
      </c>
      <c r="G23">
        <v>5793</v>
      </c>
    </row>
    <row r="24" spans="1:7">
      <c r="A24" t="s">
        <v>460</v>
      </c>
      <c r="B24" t="s">
        <v>269</v>
      </c>
      <c r="C24" t="s">
        <v>269</v>
      </c>
      <c r="D24" t="s">
        <v>445</v>
      </c>
      <c r="E24">
        <v>-4808</v>
      </c>
      <c r="F24">
        <v>-392</v>
      </c>
      <c r="G24">
        <v>18106</v>
      </c>
    </row>
    <row r="25" spans="1:7">
      <c r="A25" t="s">
        <v>393</v>
      </c>
      <c r="B25" t="s">
        <v>461</v>
      </c>
      <c r="C25" t="s">
        <v>247</v>
      </c>
      <c r="D25" t="s">
        <v>445</v>
      </c>
      <c r="E25">
        <v>440</v>
      </c>
      <c r="F25">
        <v>-2978</v>
      </c>
      <c r="G25">
        <v>-133</v>
      </c>
    </row>
    <row r="26" spans="1:7">
      <c r="A26" t="s">
        <v>462</v>
      </c>
      <c r="B26" t="s">
        <v>277</v>
      </c>
      <c r="C26" t="s">
        <v>277</v>
      </c>
      <c r="D26" t="s">
        <v>445</v>
      </c>
      <c r="E26">
        <v>-501</v>
      </c>
      <c r="F26">
        <v>-8499</v>
      </c>
      <c r="G26">
        <v>3423</v>
      </c>
    </row>
    <row r="27" spans="1:7">
      <c r="A27" t="s">
        <v>463</v>
      </c>
      <c r="B27" t="s">
        <v>285</v>
      </c>
      <c r="C27" t="s">
        <v>285</v>
      </c>
      <c r="D27" t="s">
        <v>445</v>
      </c>
      <c r="E27">
        <v>12284</v>
      </c>
      <c r="F27">
        <v>3064</v>
      </c>
      <c r="G27">
        <v>438</v>
      </c>
    </row>
    <row r="28" spans="1:7">
      <c r="A28" t="s">
        <v>464</v>
      </c>
      <c r="B28" t="s">
        <v>231</v>
      </c>
      <c r="C28" t="s">
        <v>231</v>
      </c>
      <c r="D28" t="s">
        <v>465</v>
      </c>
    </row>
    <row r="29" spans="1:7">
      <c r="A29" t="s">
        <v>466</v>
      </c>
      <c r="B29" t="s">
        <v>287</v>
      </c>
      <c r="C29" t="s">
        <v>287</v>
      </c>
      <c r="D29" t="s">
        <v>465</v>
      </c>
      <c r="G29">
        <v>-74334</v>
      </c>
    </row>
    <row r="30" spans="1:7">
      <c r="A30" t="s">
        <v>467</v>
      </c>
      <c r="B30" t="s">
        <v>291</v>
      </c>
      <c r="C30" t="s">
        <v>291</v>
      </c>
      <c r="D30" t="s">
        <v>465</v>
      </c>
      <c r="F30">
        <v>3106</v>
      </c>
      <c r="G30">
        <v>19707</v>
      </c>
    </row>
    <row r="31" spans="1:7">
      <c r="A31" t="s">
        <v>468</v>
      </c>
      <c r="B31" t="s">
        <v>291</v>
      </c>
      <c r="C31" t="s">
        <v>291</v>
      </c>
      <c r="D31" t="s">
        <v>465</v>
      </c>
      <c r="E31">
        <v>104</v>
      </c>
      <c r="F31">
        <v>3792</v>
      </c>
    </row>
    <row r="32" spans="1:7">
      <c r="A32" t="s">
        <v>469</v>
      </c>
      <c r="B32" t="s">
        <v>287</v>
      </c>
      <c r="C32" t="s">
        <v>287</v>
      </c>
      <c r="D32" t="s">
        <v>465</v>
      </c>
      <c r="E32">
        <v>-7044</v>
      </c>
      <c r="F32">
        <v>-11399</v>
      </c>
      <c r="G32">
        <v>-15107</v>
      </c>
    </row>
    <row r="33" spans="1:7">
      <c r="A33" t="s">
        <v>470</v>
      </c>
      <c r="B33" t="s">
        <v>296</v>
      </c>
      <c r="C33" t="s">
        <v>296</v>
      </c>
      <c r="D33" t="s">
        <v>465</v>
      </c>
      <c r="E33">
        <v>-6940</v>
      </c>
      <c r="F33">
        <v>-4501</v>
      </c>
      <c r="G33">
        <v>-69734</v>
      </c>
    </row>
    <row r="34" spans="1:7">
      <c r="A34" t="s">
        <v>471</v>
      </c>
      <c r="B34" t="s">
        <v>297</v>
      </c>
      <c r="C34" t="s">
        <v>297</v>
      </c>
      <c r="D34" t="s">
        <v>472</v>
      </c>
    </row>
    <row r="35" spans="1:7">
      <c r="A35" t="s">
        <v>473</v>
      </c>
      <c r="B35" t="s">
        <v>474</v>
      </c>
      <c r="C35" t="s">
        <v>474</v>
      </c>
      <c r="D35" t="s">
        <v>472</v>
      </c>
      <c r="G35">
        <v>-582</v>
      </c>
    </row>
    <row r="36" spans="1:7">
      <c r="A36" t="s">
        <v>475</v>
      </c>
      <c r="B36" t="s">
        <v>299</v>
      </c>
      <c r="C36" t="s">
        <v>299</v>
      </c>
      <c r="D36" t="s">
        <v>472</v>
      </c>
      <c r="E36">
        <v>5066</v>
      </c>
      <c r="F36">
        <v>6344</v>
      </c>
      <c r="G36">
        <v>5968</v>
      </c>
    </row>
    <row r="37" spans="1:7">
      <c r="A37" t="s">
        <v>476</v>
      </c>
      <c r="B37" t="s">
        <v>477</v>
      </c>
      <c r="C37" t="s">
        <v>293</v>
      </c>
      <c r="D37" t="s">
        <v>465</v>
      </c>
      <c r="E37">
        <v>-7132</v>
      </c>
      <c r="F37">
        <v>-7408</v>
      </c>
      <c r="G37">
        <v>-8338</v>
      </c>
    </row>
    <row r="38" spans="1:7">
      <c r="A38" t="s">
        <v>478</v>
      </c>
      <c r="B38" t="s">
        <v>298</v>
      </c>
      <c r="C38" t="s">
        <v>298</v>
      </c>
      <c r="D38" t="s">
        <v>472</v>
      </c>
      <c r="E38">
        <v>4947</v>
      </c>
      <c r="F38">
        <v>4716</v>
      </c>
      <c r="G38">
        <v>4444</v>
      </c>
    </row>
    <row r="39" spans="1:7">
      <c r="A39" t="s">
        <v>479</v>
      </c>
      <c r="B39" t="s">
        <v>474</v>
      </c>
      <c r="C39" t="s">
        <v>474</v>
      </c>
      <c r="D39" t="s">
        <v>472</v>
      </c>
      <c r="E39">
        <v>-230</v>
      </c>
      <c r="F39">
        <v>-2757</v>
      </c>
      <c r="G39">
        <v>-1644</v>
      </c>
    </row>
    <row r="40" spans="1:7">
      <c r="A40" t="s">
        <v>480</v>
      </c>
      <c r="B40" t="s">
        <v>311</v>
      </c>
      <c r="C40" t="s">
        <v>311</v>
      </c>
      <c r="D40" t="s">
        <v>472</v>
      </c>
      <c r="E40">
        <v>2651</v>
      </c>
      <c r="F40">
        <v>895</v>
      </c>
      <c r="G40">
        <v>-152</v>
      </c>
    </row>
    <row r="41" spans="1:7">
      <c r="A41" t="s">
        <v>481</v>
      </c>
      <c r="B41" t="s">
        <v>313</v>
      </c>
      <c r="C41" t="s">
        <v>313</v>
      </c>
      <c r="D41" t="s">
        <v>472</v>
      </c>
      <c r="E41">
        <v>-763</v>
      </c>
      <c r="F41">
        <v>1879</v>
      </c>
      <c r="G41">
        <v>-415</v>
      </c>
    </row>
    <row r="42" spans="1:7">
      <c r="A42" t="s">
        <v>482</v>
      </c>
      <c r="B42" t="s">
        <v>483</v>
      </c>
      <c r="C42" t="s">
        <v>312</v>
      </c>
      <c r="D42" t="s">
        <v>472</v>
      </c>
      <c r="E42">
        <v>7232</v>
      </c>
      <c r="F42">
        <v>1337</v>
      </c>
      <c r="G42">
        <v>-69863</v>
      </c>
    </row>
    <row r="43" spans="1:7">
      <c r="A43" t="s">
        <v>484</v>
      </c>
      <c r="B43" t="s">
        <v>485</v>
      </c>
      <c r="C43" t="s">
        <v>315</v>
      </c>
      <c r="D43" t="s">
        <v>472</v>
      </c>
      <c r="E43">
        <v>58757</v>
      </c>
      <c r="F43">
        <v>57420</v>
      </c>
      <c r="G43">
        <v>127283</v>
      </c>
    </row>
    <row r="44" spans="1:7">
      <c r="A44" t="s">
        <v>486</v>
      </c>
      <c r="B44" t="s">
        <v>316</v>
      </c>
      <c r="C44" t="s">
        <v>316</v>
      </c>
      <c r="D44" t="s">
        <v>472</v>
      </c>
      <c r="E44">
        <v>65989</v>
      </c>
      <c r="F44">
        <v>58757</v>
      </c>
      <c r="G44">
        <v>57420</v>
      </c>
    </row>
    <row r="45" spans="1:7">
      <c r="A45" t="s">
        <v>487</v>
      </c>
      <c r="D45" t="s">
        <v>472</v>
      </c>
    </row>
    <row r="46" spans="1:7">
      <c r="A46" t="s">
        <v>488</v>
      </c>
      <c r="B46" t="s">
        <v>461</v>
      </c>
      <c r="C46" t="s">
        <v>247</v>
      </c>
      <c r="D46" t="s">
        <v>445</v>
      </c>
      <c r="E46">
        <v>2031</v>
      </c>
      <c r="F46">
        <v>2141</v>
      </c>
      <c r="G46">
        <v>-54</v>
      </c>
    </row>
    <row r="47" spans="1:7">
      <c r="A47" t="s">
        <v>489</v>
      </c>
      <c r="D47" t="s">
        <v>472</v>
      </c>
      <c r="E47">
        <v>5273</v>
      </c>
      <c r="F47">
        <v>5515</v>
      </c>
      <c r="G47">
        <v>5275</v>
      </c>
    </row>
    <row r="48" spans="1:7">
      <c r="A48" t="s">
        <v>490</v>
      </c>
      <c r="D48" t="s">
        <v>472</v>
      </c>
    </row>
    <row r="49" spans="1:7">
      <c r="A49" t="s">
        <v>491</v>
      </c>
      <c r="D49" t="s">
        <v>472</v>
      </c>
      <c r="E49">
        <v>148</v>
      </c>
      <c r="F49">
        <v>337</v>
      </c>
      <c r="G49">
        <v>394</v>
      </c>
    </row>
    <row r="50" spans="1:7">
      <c r="A50" t="s">
        <v>492</v>
      </c>
      <c r="D50" t="s">
        <v>472</v>
      </c>
      <c r="E50">
        <v>2295</v>
      </c>
      <c r="G50">
        <v>1597</v>
      </c>
    </row>
    <row r="51" spans="1:7">
      <c r="A51" t="s">
        <v>493</v>
      </c>
      <c r="B51" t="s">
        <v>485</v>
      </c>
      <c r="C51" t="s">
        <v>315</v>
      </c>
      <c r="D51" t="s">
        <v>472</v>
      </c>
    </row>
    <row r="52" spans="1:7">
      <c r="A52" t="s">
        <v>377</v>
      </c>
      <c r="B52" t="s">
        <v>485</v>
      </c>
      <c r="C52" t="s">
        <v>315</v>
      </c>
      <c r="D52" t="s">
        <v>472</v>
      </c>
    </row>
    <row r="53" spans="1:7">
      <c r="D53" t="s">
        <v>472</v>
      </c>
      <c r="E53">
        <v>65989</v>
      </c>
      <c r="F53">
        <v>57024</v>
      </c>
      <c r="G53">
        <v>55635</v>
      </c>
    </row>
    <row r="54" spans="1:7">
      <c r="A54" t="s">
        <v>494</v>
      </c>
      <c r="D54" t="s">
        <v>472</v>
      </c>
    </row>
    <row r="55" spans="1:7">
      <c r="D55" t="s">
        <v>472</v>
      </c>
      <c r="F55">
        <v>530</v>
      </c>
      <c r="G55">
        <v>732</v>
      </c>
    </row>
    <row r="56" spans="1:7">
      <c r="A56" t="s">
        <v>495</v>
      </c>
      <c r="D56" t="s">
        <v>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FB2325-677C-4A80-96C1-F3DD1D6275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FCF94B-0AD6-4313-BD90-D696BCD30D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C49E29-C98E-4A55-85F9-E8DF545EE7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2021-11-17T07:43:42Z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