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G210" i="1" s="1"/>
  <c r="G10" i="1" s="1"/>
  <c r="F209" i="1"/>
  <c r="F210" i="1" s="1"/>
  <c r="F10" i="1" s="1"/>
  <c r="G92" i="1"/>
  <c r="F92" i="1"/>
  <c r="G89" i="1"/>
  <c r="G98" i="1" s="1"/>
  <c r="G100" i="1" s="1"/>
  <c r="G128" i="1" s="1"/>
  <c r="G7" i="1" s="1"/>
  <c r="F89" i="1"/>
  <c r="F98" i="1" s="1"/>
  <c r="F100" i="1" s="1"/>
  <c r="F128" i="1" s="1"/>
  <c r="F7" i="1" s="1"/>
  <c r="G432" i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G326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G12" i="1"/>
  <c r="F12" i="1"/>
  <c r="G353" i="1"/>
  <c r="G355" i="1" s="1"/>
  <c r="G357" i="1" s="1"/>
  <c r="G385" i="1"/>
  <c r="F384" i="1"/>
  <c r="F13" i="1"/>
  <c r="F377" i="1"/>
  <c r="F376" i="1"/>
  <c r="F353" i="1"/>
  <c r="F355" i="1" s="1"/>
  <c r="F357" i="1" s="1"/>
  <c r="F385" i="1"/>
  <c r="F383" i="1"/>
  <c r="F382" i="1"/>
  <c r="L366" i="1"/>
  <c r="J368" i="1"/>
  <c r="J372" i="1"/>
  <c r="J377" i="1"/>
  <c r="H378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H375" i="1"/>
  <c r="J378" i="1"/>
  <c r="H381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H371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J376" i="1"/>
  <c r="G13" i="1"/>
  <c r="G44" i="1"/>
  <c r="I363" i="1"/>
  <c r="F366" i="1" l="1"/>
  <c r="G14" i="1"/>
  <c r="G366" i="1"/>
  <c r="G376" i="1"/>
  <c r="G382" i="1"/>
  <c r="F14" i="1"/>
  <c r="F378" i="1"/>
  <c r="F370" i="1"/>
  <c r="F59" i="1"/>
  <c r="F67" i="1" s="1"/>
  <c r="F71" i="1" s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<sst xmlns="http://schemas.openxmlformats.org/spreadsheetml/2006/main" count="879" uniqueCount="536">
  <si>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</si>
  <si>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</si>
  <si>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</si>
  <si>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</si>
  <si>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</si>
  <si>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</si>
  <si>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</si>
  <si>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</si>
  <si>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</si>
  <si>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</si>
  <si>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</si>
  <si>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</si>
  <si>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</si>
  <si>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</si>
  <si>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</si>
  <si>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</si>
  <si>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</si>
  <si>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</si>
  <si>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</si>
  <si>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</si>
  <si>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</si>
  <si>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</si>
  <si>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</si>
  <si>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</si>
  <si>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</si>
  <si>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</si>
  <si>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</si>
  <si>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</si>
  <si>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</si>
  <si>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</si>
  <si>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</si>
  <si>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</si>
  <si>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</si>
  <si>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</si>
  <si>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</si>
  <si>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</si>
  <si>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</si>
  <si>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</si>
  <si>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</si>
  <si>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</si>
  <si>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</si>
  <si>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</si>
  <si>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</si>
  <si>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</si>
  <si>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</si>
  <si>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</si>
  <si>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</si>
  <si>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</si>
  <si>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</si>
  <si>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</si>
  <si>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</si>
  <si>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</si>
  <si>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</si>
  <si>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</si>
  <si>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</si>
  <si>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</si>
  <si>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</si>
  <si>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</si>
  <si>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</si>
  <si>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</si>
  <si>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</si>
  <si>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</si>
  <si>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</si>
  <si>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</si>
  <si>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</si>
  <si>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</si>
  <si>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</si>
  <si>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</si>
  <si>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</si>
  <si>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</si>
  <si>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</si>
  <si>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</si>
  <si>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</si>
  <si>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</si>
  <si>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</si>
  <si>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</si>
  <si>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</si>
  <si>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</si>
  <si>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</si>
  <si>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</si>
  <si>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</si>
  <si>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</si>
  <si>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</si>
  <si>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</si>
  <si>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</si>
  <si>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</si>
  <si>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</si>
  <si>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</si>
  <si>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</si>
  <si>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</si>
  <si>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</si>
  <si>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</si>
  <si>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</si>
  <si>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</si>
  <si>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</si>
  <si>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</si>
  <si>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</si>
  <si>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</si>
  <si>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</si>
  <si>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</si>
  <si>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</si>
  <si>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</si>
  <si>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</si>
  <si>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</si>
  <si>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</si>
  <si>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</si>
  <si>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</si>
  <si>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</si>
  <si>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</si>
  <si>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</si>
  <si>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</si>
  <si>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</si>
  <si>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</si>
  <si>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</si>
  <si>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</si>
  <si>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</si>
  <si>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</si>
  <si>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</si>
  <si>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</si>
  <si>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</si>
  <si>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</si>
  <si>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</si>
  <si>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</si>
  <si>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</si>
  <si>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</si>
  <si>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</si>
  <si>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</si>
  <si>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</si>
  <si>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</si>
  <si>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</si>
  <si>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</si>
  <si>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</si>
  <si>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</si>
  <si>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</si>
  <si>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</si>
  <si>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</si>
  <si>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</si>
  <si>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</si>
  <si>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</si>
  <si>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</si>
  <si>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</si>
  <si>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</si>
  <si>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</si>
  <si>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</si>
  <si>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</si>
  <si>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</si>
  <si>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</si>
  <si>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</si>
  <si>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</si>
  <si>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</si>
  <si>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</si>
  <si>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</si>
  <si>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</si>
  <si>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</si>
  <si>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</si>
  <si>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</si>
  <si>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</si>
  <si>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</si>
  <si>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</si>
  <si>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</si>
  <si>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</si>
  <si>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</si>
  <si>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</si>
  <si>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</si>
  <si>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</si>
  <si>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</si>
  <si>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</si>
  <si>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</si>
  <si>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</si>
  <si>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</si>
  <si>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</si>
  <si>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</si>
  <si>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</si>
  <si>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</si>
  <si>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</si>
  <si>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</si>
  <si>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</si>
  <si>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</si>
  <si>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</si>
  <si>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</si>
  <si>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</si>
  <si>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</si>
  <si>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</si>
  <si>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</si>
  <si>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</si>
  <si>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</si>
  <si>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</si>
  <si>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</si>
  <si>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</si>
  <si>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</si>
  <si>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</si>
  <si>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</si>
  <si>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</si>
  <si>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</si>
  <si>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</si>
  <si>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</si>
  <si>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</si>
  <si>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</si>
  <si>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</si>
  <si>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</si>
  <si>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</si>
  <si>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</si>
  <si>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</si>
  <si>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</si>
  <si>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</si>
  <si>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</si>
  <si>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</si>
  <si>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</si>
  <si>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</si>
  <si>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</si>
  <si>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</si>
  <si>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</si>
  <si>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</si>
  <si>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</si>
  <si>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</si>
  <si>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</si>
  <si>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</si>
  <si>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</si>
  <si>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</si>
  <si>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</si>
  <si>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</si>
  <si>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</si>
  <si>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</si>
  <si>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</si>
  <si>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</si>
  <si>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</si>
  <si>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</si>
  <si>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</si>
  <si>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</si>
  <si>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</si>
  <si>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</si>
  <si>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</si>
  <si>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</si>
  <si>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</si>
  <si>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</si>
  <si>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</si>
  <si>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</si>
  <si>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</si>
  <si>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</si>
  <si>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</si>
  <si>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</si>
  <si>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</si>
  <si>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</si>
  <si>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</si>
  <si>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</si>
  <si>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</si>
  <si>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</si>
  <si>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</si>
  <si>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</si>
  <si>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</si>
  <si>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</si>
  <si>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</si>
  <si>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</si>
  <si>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</si>
  <si>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</si>
  <si>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</si>
  <si>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</si>
  <si>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</si>
  <si>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</si>
  <si>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</si>
  <si>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</si>
  <si>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</si>
  <si>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</si>
  <si>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</si>
  <si>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</si>
  <si>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</si>
  <si>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</si>
  <si>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</si>
  <si>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</si>
  <si>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</si>
  <si>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</si>
  <si>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</si>
  <si>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</si>
  <si>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</si>
  <si>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</si>
  <si>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</si>
  <si>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</si>
  <si>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</si>
  <si>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</si>
  <si>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</si>
  <si>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</si>
  <si>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</si>
  <si>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</si>
  <si>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</si>
  <si>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</si>
  <si>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</si>
  <si>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</si>
  <si>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</si>
  <si>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</si>
  <si>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</si>
  <si>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</si>
  <si>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</si>
  <si>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</si>
  <si>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</si>
  <si>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</si>
  <si>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</si>
  <si>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</si>
  <si>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</si>
  <si>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</si>
  <si>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</si>
  <si>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</si>
  <si>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</si>
  <si>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</si>
  <si>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</si>
  <si>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</si>
  <si>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</si>
  <si>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</si>
  <si>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</si>
  <si>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</si>
  <si>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</si>
  <si>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</si>
  <si>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</si>
  <si>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</si>
  <si>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</si>
  <si>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</si>
  <si>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</si>
  <si>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</si>
  <si>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</si>
  <si>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</si>
  <si>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</si>
  <si>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</si>
  <si>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</si>
  <si>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</si>
  <si>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</si>
  <si>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</si>
  <si>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</si>
  <si>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</si>
  <si>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</si>
  <si>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</si>
  <si>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</si>
  <si>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</si>
  <si>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</si>
  <si>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</si>
  <si>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</si>
  <si>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</si>
  <si>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</si>
  <si>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</si>
  <si>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</si>
  <si>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</si>
  <si>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</si>
  <si>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</si>
  <si>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</si>
  <si>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</si>
  <si>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</si>
  <si>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</si>
  <si>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</si>
  <si>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</si>
  <si>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</si>
  <si>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</si>
  <si>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</si>
  <si>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</si>
  <si>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</si>
  <si>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</si>
  <si>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</si>
  <si>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</si>
  <si>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</si>
  <si>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</si>
  <si>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</si>
  <si>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</si>
  <si>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</si>
  <si>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</si>
  <si>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</si>
  <si>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</si>
  <si>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</si>
  <si>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</si>
  <si>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</si>
  <si>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</si>
  <si>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</si>
  <si>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</si>
  <si>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</si>
  <si>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</si>
  <si>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</si>
  <si>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</si>
  <si>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</si>
  <si>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</si>
  <si>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(In thousands, except share and per-share data)</t>
  </si>
  <si>
    <t>ASSETS</t>
  </si>
  <si>
    <t>CURRENT ASSETS:</t>
  </si>
  <si>
    <t>Cash and cash equivalents</t>
  </si>
  <si>
    <t>Trade receivables less allowance for doubtful accounts of $942 for 2018 and $468 for 2017</t>
  </si>
  <si>
    <t>Inventories</t>
  </si>
  <si>
    <t>Income taxes receivable</t>
  </si>
  <si>
    <t>Prepaid expenses and other current assets</t>
  </si>
  <si>
    <t>Total current assets</t>
  </si>
  <si>
    <t>PROPERTY, PLANT, AND EQUIPMENT:</t>
  </si>
  <si>
    <t>Land</t>
  </si>
  <si>
    <t>Buildings and improvements</t>
  </si>
  <si>
    <t>Machinery and equipment</t>
  </si>
  <si>
    <t>Plant and Equipment</t>
  </si>
  <si>
    <t>Transportation equipment</t>
  </si>
  <si>
    <t>Office furniture and equipment including computer systems</t>
  </si>
  <si>
    <t>Less accumulated depreciation</t>
  </si>
  <si>
    <t>Net property, plant, and equipment</t>
  </si>
  <si>
    <t>OTHER ASSETS:</t>
  </si>
  <si>
    <t>Goodwill</t>
  </si>
  <si>
    <t>Intangible assets, net</t>
  </si>
  <si>
    <t>Other Intangibles</t>
  </si>
  <si>
    <t>Other</t>
  </si>
  <si>
    <t>Total other assets</t>
  </si>
  <si>
    <t>Total assets</t>
  </si>
  <si>
    <t>LIABILITIES AND SHAREHOLDERS EQUITY</t>
  </si>
  <si>
    <t>CURRENT LIABILITIES:</t>
  </si>
  <si>
    <t>Accounts payable  trade</t>
  </si>
  <si>
    <t>Dividends payable</t>
  </si>
  <si>
    <t>Accrued payroll and employee benefits</t>
  </si>
  <si>
    <t>Accruals</t>
  </si>
  <si>
    <t>Current portion of long-term debt</t>
  </si>
  <si>
    <t>Due to sellers of acquired business</t>
  </si>
  <si>
    <t>Container deposits</t>
  </si>
  <si>
    <t>Other current liabilities</t>
  </si>
  <si>
    <t>Total current liabilities</t>
  </si>
  <si>
    <t>LONG-TERM DEBT, LESS CURRENT PORTION</t>
  </si>
  <si>
    <t>PENSION WITHDRAWAL LIABILITY</t>
  </si>
  <si>
    <t>OTHER LONG-TERM LIABILITIES</t>
  </si>
  <si>
    <t>DEFERRED INCOME TAXES</t>
  </si>
  <si>
    <t>Total liabilities</t>
  </si>
  <si>
    <t>COMMITMENTS AND CONTINGENCIES</t>
  </si>
  <si>
    <t>SHAREHOLDERS EQUITY:</t>
  </si>
  <si>
    <t>Common stock; authorized: 30,000,000 shares of $0.05 par value; 10,631,992 and 10,582,596 shares issued and outstanding for 2018 and 2017, respectively</t>
  </si>
  <si>
    <t>Additional paid-in capital</t>
  </si>
  <si>
    <t>Retained earnings</t>
  </si>
  <si>
    <t>Accumulated other comprehensive income</t>
  </si>
  <si>
    <t>Total shareholders equity</t>
  </si>
  <si>
    <t>Sales</t>
  </si>
  <si>
    <t>Revenue</t>
  </si>
  <si>
    <t>Cost of sales</t>
  </si>
  <si>
    <t>Gross profit</t>
  </si>
  <si>
    <t>Gross Profit</t>
  </si>
  <si>
    <t>Selling, general and administrative expenses</t>
  </si>
  <si>
    <t>Goodwill impairment</t>
  </si>
  <si>
    <t>Operating (loss) income</t>
  </si>
  <si>
    <t>Operating Profit</t>
  </si>
  <si>
    <t>Interest expense, net</t>
  </si>
  <si>
    <t>(Loss) income before income taxes</t>
  </si>
  <si>
    <t>Profit before Zakat</t>
  </si>
  <si>
    <t>Income tax (expense) benefit</t>
  </si>
  <si>
    <t>Net (loss) income</t>
  </si>
  <si>
    <t>Weighted average number of shares outstanding-basic</t>
  </si>
  <si>
    <t>Weighted average number of shares outstanding-diluted</t>
  </si>
  <si>
    <t>Basic (loss) earnings per share</t>
  </si>
  <si>
    <t>Diluted (loss) earnings per share</t>
  </si>
  <si>
    <t>Other comprehensive income, net of tax:</t>
  </si>
  <si>
    <t>Total Other Comprehensive Income</t>
  </si>
  <si>
    <t>Unrealized gain on available-for-sale investments</t>
  </si>
  <si>
    <t>Unrealized gain on interest rate swap</t>
  </si>
  <si>
    <t>Unrealized gain on post-retirement liability</t>
  </si>
  <si>
    <t>Total other comprehensive income</t>
  </si>
  <si>
    <t>CASH FLOWS FROM OPERATING ACTIVITIES:</t>
  </si>
  <si>
    <t>Operating Activities</t>
  </si>
  <si>
    <t>Reconciliation to cash flows:</t>
  </si>
  <si>
    <t>Depreciation and amortization</t>
  </si>
  <si>
    <t>Amortization of debt issuance costs</t>
  </si>
  <si>
    <t>Gain on deferred compensation assets</t>
  </si>
  <si>
    <t>Loss on disposal of investments</t>
  </si>
  <si>
    <t>Goodwill Impairment</t>
  </si>
  <si>
    <t>Deferred income taxes</t>
  </si>
  <si>
    <t>Share-based compensation expense</t>
  </si>
  <si>
    <t>(Gain) loss from property disposals</t>
  </si>
  <si>
    <t>Changes in operating accounts (using) providing cash, net of effects of</t>
  </si>
  <si>
    <t>acquisition:</t>
  </si>
  <si>
    <t>Trade receivables</t>
  </si>
  <si>
    <t>Accounts payable</t>
  </si>
  <si>
    <t>Accrued liabilities</t>
  </si>
  <si>
    <t>Income taxes</t>
  </si>
  <si>
    <t>Net cash provided by operating activities</t>
  </si>
  <si>
    <t>CASH FLOWS FROM INVESTING ACTIVITIES:</t>
  </si>
  <si>
    <t>Investing Activities</t>
  </si>
  <si>
    <t>Additions to property, plant, and equipment</t>
  </si>
  <si>
    <t>Purchases of investments</t>
  </si>
  <si>
    <t>Sale and maturities of investments</t>
  </si>
  <si>
    <t>Proceeds from property disposals</t>
  </si>
  <si>
    <t>Acquisitions, net of cash acquired</t>
  </si>
  <si>
    <t>Net cash used in investing activities</t>
  </si>
  <si>
    <t>CASH FLOWS FROM FINANCING ACTIVITIES:</t>
  </si>
  <si>
    <t>Financing Activities</t>
  </si>
  <si>
    <t>Cash dividends paid</t>
  </si>
  <si>
    <t xml:space="preserve">Dividend paid to shareholders to parent on minority interests </t>
  </si>
  <si>
    <t>New shares issued</t>
  </si>
  <si>
    <t>Excess tax benefit from share-based compensation</t>
  </si>
  <si>
    <t>Shares surrendered for payroll taxes</t>
  </si>
  <si>
    <t>Shares repurchased</t>
  </si>
  <si>
    <t>Payments on senior secured term loan</t>
  </si>
  <si>
    <t>Payments on senior secured revolving credit facility</t>
  </si>
  <si>
    <t>Payments for debt issuance costs</t>
  </si>
  <si>
    <t>Finance Costs</t>
  </si>
  <si>
    <t>Proceeds from long-term borrowings</t>
  </si>
  <si>
    <t>Proceeds from revolver borrowings</t>
  </si>
  <si>
    <t>Net cash (used in) provided by financing activities</t>
  </si>
  <si>
    <t>NET (DECREASE) INCREASE IN CASH AND CASH EQUIVALENTS</t>
  </si>
  <si>
    <t>Net increase (decrease) in cash and cash equivalents</t>
  </si>
  <si>
    <t>CASH AND CASH EQUIVALENTS - beginning of year</t>
  </si>
  <si>
    <t>Cash and cash equivalents at beginning of period</t>
  </si>
  <si>
    <t>CASH AND CASH EQUIVALENTS - end of year</t>
  </si>
  <si>
    <t>SUPPLEMENTAL DISCLOSURES OF CASH FLOW INFORMATION-</t>
  </si>
  <si>
    <t>Cash paid during the year for income taxes</t>
  </si>
  <si>
    <t xml:space="preserve">Adjustment for Income Tax Paid </t>
  </si>
  <si>
    <t>Cash paid for interest</t>
  </si>
  <si>
    <t>Noncash investing activities - Capital expenditures in accounts payable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</si>
  <si>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</si>
  <si>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</si>
  <si>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</si>
  <si>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</si>
  <si>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</si>
  <si>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cost of goods sold</t>
  </si>
  <si>
    <t>interest expense, net</t>
  </si>
  <si>
    <t>interest paid and financial costs</t>
  </si>
  <si>
    <t>machinery and equipment</t>
  </si>
  <si>
    <t>property, plant and equipment</t>
  </si>
  <si>
    <t>accumulated depreciation and amortisation</t>
  </si>
  <si>
    <t>other non-current assets</t>
  </si>
  <si>
    <t>changed sign</t>
  </si>
  <si>
    <t>cost of sales</t>
  </si>
  <si>
    <t>administrative expenses</t>
  </si>
  <si>
    <t>selling, general and administrative expenses</t>
  </si>
  <si>
    <t>added value</t>
  </si>
  <si>
    <t>impairment</t>
  </si>
  <si>
    <t>goodwill impairment</t>
  </si>
  <si>
    <t>deleted value</t>
  </si>
  <si>
    <t>current taxation</t>
  </si>
  <si>
    <t>income tax (expense) benefit</t>
  </si>
  <si>
    <t>changed value</t>
  </si>
  <si>
    <t>land</t>
  </si>
  <si>
    <t>buildings and improvements</t>
  </si>
  <si>
    <t>transportation equipment</t>
  </si>
  <si>
    <t>office furniture and equipment including computer systems</t>
  </si>
  <si>
    <t>less accumulated depreciation</t>
  </si>
  <si>
    <t>vehicles</t>
  </si>
  <si>
    <t>land and buildings</t>
  </si>
  <si>
    <t>other</t>
  </si>
  <si>
    <t>current portion of long-term debt</t>
  </si>
  <si>
    <t>container deposits</t>
  </si>
  <si>
    <t>due to sellers of acquired business</t>
  </si>
  <si>
    <t>long-term debt, less current portion</t>
  </si>
  <si>
    <t>deferred income taxes</t>
  </si>
  <si>
    <t>pension withdrawal liability</t>
  </si>
  <si>
    <t>other long-term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</si>
</sst>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B7-4664-A5AF-0B8BF594A1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4-46D9-A24F-C6967C4898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B5-42EB-B533-FD21D79FA9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C3-4E47-9B57-B2D0D66B11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A0-405C-BC55-1938A3D221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D8-4EFA-A82D-415D8FF7E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E3-4F02-BB82-313A49CB4E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46-40AB-BA5C-AA6DADA12A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DB-4ADD-A0B8-22F1C43AE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F5-4B16-BCB3-816A16120D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01-457E-AC7D-895E19084B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CE-46B5-97EC-57B325EB0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F1-4615-821F-E83DF36B5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26-45BB-8269-EFB1BCDAF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60-4295-B075-C9AC3AD3E8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.5703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-9177</v>
      </c>
      <c r="G6" s="7">
        <f t="shared" ref="G6:O6" si="1">IF(G4=$BF$1,"",G71)</f>
        <v>22555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256009</v>
      </c>
      <c r="G7" s="7">
        <f t="shared" ref="G7:O7" si="2">IF(G4=$BF$1,"",G128)</f>
        <v>297665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134982</v>
      </c>
      <c r="G8" s="7">
        <f t="shared" ref="G8:O8" si="3">IF(G4=$BF$1,"",G161)</f>
        <v>120919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60567</v>
      </c>
      <c r="G9" s="7">
        <f t="shared" ref="G9:O9" si="4">IF(G4=$BF$1,"",G189)</f>
        <v>55672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128177</v>
      </c>
      <c r="G10" s="7">
        <f t="shared" ref="G10:O10" si="5">IF(G4=$BF$1,"",G210)</f>
        <v>145084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202247</v>
      </c>
      <c r="G11" s="7">
        <f t="shared" ref="G11:O11" si="6">IF(G4=$BF$1,"",G227)</f>
        <v>217828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390991</v>
      </c>
      <c r="G12" s="35">
        <f t="shared" ref="G12:O12" si="7">IF(G4=$BF$1,"",SUM(G7:G8))</f>
        <v>418584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390991</v>
      </c>
      <c r="G13" s="35">
        <f t="shared" ref="G13:O13" si="8">IF(G4=$BF$1,"",SUM(G9:G11))</f>
        <v>418584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504169</v>
      </c>
      <c r="G24">
        <v>483593</v>
      </c>
      <c r="H24">
        <v>413976</v>
      </c>
    </row>
    <row r="25" spans="5:16">
      <c r="E25" s="1" t="s">
        <v>27</v>
      </c>
      <c r="F25">
        <v>417409</v>
      </c>
      <c r="G25">
        <v>385520</v>
      </c>
      <c r="H25">
        <v>-333719</v>
      </c>
      <c r="P25" s="50" t="s">
        <v>510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86760</v>
      </c>
      <c r="G30" s="7">
        <f>IF(G4=$BF$1,"",G24-G25+ABS(G26)-G27-G28-G29)</f>
        <v>98073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59403</v>
      </c>
      <c r="G34">
        <v>59381</v>
      </c>
      <c r="H34">
        <v>-49086</v>
      </c>
      <c r="P34" s="50" t="s">
        <v>510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39116</v>
      </c>
      <c r="G42">
        <v>0</v>
      </c>
      <c r="H42">
        <v>25</v>
      </c>
      <c r="P42" s="50" t="s">
        <v>514</v>
      </c>
    </row>
    <row r="43" spans="5:16">
      <c r="E43" s="6" t="s">
        <v>45</v>
      </c>
      <c r="F43" s="7">
        <f>F32+F33+F34+F35+F36+F37+F38+F39+F40+F41+F42</f>
        <v>98519</v>
      </c>
      <c r="G43" s="7">
        <f>G32+G33+G34+G35+G36+G37+G38+G39+G40+G41+G42</f>
        <v>59381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-11759</v>
      </c>
      <c r="G44" s="7">
        <f>IF(G4=$BF$1,"",G30+G31-G43)</f>
        <v>38692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  <c r="F46"/>
      <c r="G46"/>
      <c r="H46">
        <v>0</v>
      </c>
      <c r="P46" s="50" t="s">
        <v>517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3317</v>
      </c>
      <c r="G49" s="38">
        <v>2644</v>
      </c>
      <c r="P49" s="50" t="s">
        <v>514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-805</v>
      </c>
      <c r="P52" s="50" t="s">
        <v>517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-15076</v>
      </c>
      <c r="G59" s="7">
        <f>IF(G4=$BF$1,"",G44+G45+G46+G47+G48-G49-G50-G51+G52-G53+G54+G55-G56+G57+G58)</f>
        <v>36048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-5899</v>
      </c>
      <c r="G60">
        <v>13493</v>
      </c>
      <c r="H60">
        <v>-12223</v>
      </c>
      <c r="P60" s="50" t="s">
        <v>510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-9177</v>
      </c>
      <c r="G67" s="7">
        <f>IF(G4=$BF$1,"",SUM(G59,-G60,-ABS(G61),-G62,-G66))</f>
        <v>22555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-9177</v>
      </c>
      <c r="G71" s="7">
        <f t="shared" ref="G71:O71" si="14">IF(G4=$BF$1,"",SUM(G67:G70))</f>
        <v>22555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-9177</v>
      </c>
      <c r="G83" s="7">
        <f t="shared" ref="G83:O83" si="15">IF(G4=$BF$1,"",SUM(G71:G82))</f>
        <v>22555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f>9540+96105</f>
        <v>105645</v>
      </c>
      <c r="G89">
        <f>9097+89840</f>
        <v>98937</v>
      </c>
      <c r="P89" s="50" t="s">
        <v>520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89324+16406</f>
        <v>105730</v>
      </c>
      <c r="G92">
        <f>82910+15273</f>
        <v>98183</v>
      </c>
      <c r="P92" s="50" t="s">
        <v>520</v>
      </c>
    </row>
    <row r="93" spans="5:16">
      <c r="E93" s="1" t="s">
        <v>85</v>
      </c>
      <c r="F93" s="38">
        <v>26790</v>
      </c>
      <c r="G93" s="38">
        <v>24398</v>
      </c>
      <c r="P93" s="50" t="s">
        <v>514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238165</v>
      </c>
      <c r="G98" s="7">
        <f>IF(G4=$BF$1,"",G89+G90+G91+G92+G93+G94+G95+G96)</f>
        <v>221518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>
        <v>-114339</v>
      </c>
      <c r="G99">
        <v>-99978</v>
      </c>
      <c r="P99" s="50" t="s">
        <v>510</v>
      </c>
    </row>
    <row r="100" spans="5:16">
      <c r="E100" s="6" t="s">
        <v>90</v>
      </c>
      <c r="F100" s="7">
        <f>F98+F99</f>
        <v>123826</v>
      </c>
      <c r="G100" s="7">
        <f t="shared" ref="G100:O100" si="17">IF(G4=$BF$1,"",G98+G99)</f>
        <v>121540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58440</v>
      </c>
      <c r="G101">
        <v>97556</v>
      </c>
    </row>
    <row r="102" spans="5:16">
      <c r="E102" s="1" t="s">
        <v>92</v>
      </c>
      <c r="F102">
        <v>71179</v>
      </c>
      <c r="G102">
        <v>76883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129619</v>
      </c>
      <c r="G104" s="7">
        <f t="shared" ref="G104:O104" si="18">IF(G4=$BF$1,"",G101+G102+G103)</f>
        <v>174439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50" t="s">
        <v>517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2564</v>
      </c>
      <c r="G125" s="38">
        <v>1686</v>
      </c>
      <c r="P125" s="50" t="s">
        <v>514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256009</v>
      </c>
      <c r="G128" s="7">
        <f t="shared" ref="G128:O128" si="19">IF(G4=$BF$1,"",G100+SUM(G104:G126))</f>
        <v>297665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4990</v>
      </c>
      <c r="G130">
        <v>6861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4990</v>
      </c>
      <c r="G140" s="7">
        <f t="shared" ref="G140:O140" si="20">IF(G4=$BF$1,"",G130+G131+G132+G133+G134+G135+G136+G139)</f>
        <v>6861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59736</v>
      </c>
      <c r="G144">
        <v>51249</v>
      </c>
    </row>
    <row r="145" spans="5:16">
      <c r="E145" s="6" t="s">
        <v>127</v>
      </c>
      <c r="F145" s="7">
        <f>F141+F142+F143+F144</f>
        <v>59736</v>
      </c>
      <c r="G145" s="7">
        <f t="shared" ref="G145:O145" si="21">IF(G4=$BF$1,"",G141+G142+G143+G144)</f>
        <v>51249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2643</v>
      </c>
      <c r="G151">
        <v>1273</v>
      </c>
    </row>
    <row r="154" spans="5:16">
      <c r="E154" s="12" t="s">
        <v>134</v>
      </c>
      <c r="F154">
        <v>4106</v>
      </c>
      <c r="G154">
        <v>4238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63507</v>
      </c>
      <c r="G157">
        <v>57298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50" t="s">
        <v>517</v>
      </c>
    </row>
    <row r="160" spans="5:16">
      <c r="E160" s="6" t="s">
        <v>140</v>
      </c>
      <c r="F160" s="7">
        <f>F146+F147+F148+F149+F150+F151+F152+F153+F154+F155+F156+F157+F158+F159</f>
        <v>70256</v>
      </c>
      <c r="G160" s="7">
        <f>IF(G4=$BF$1,"",G146+G147+G148+G149+G150+G151+G152+G153+G154+G155+G156+G157+G158+G159)</f>
        <v>62809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134982</v>
      </c>
      <c r="G161" s="7">
        <f t="shared" ref="G161:O161" si="22">IF(G4=$BF$1,"",G140+G145+G160)</f>
        <v>120919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9864</v>
      </c>
      <c r="G167">
        <v>7989</v>
      </c>
      <c r="P167" s="50" t="s">
        <v>520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33424</v>
      </c>
      <c r="G172">
        <v>29756</v>
      </c>
    </row>
    <row r="173" spans="5:16">
      <c r="E173" s="1" t="s">
        <v>152</v>
      </c>
      <c r="G173" s="38">
        <v>341</v>
      </c>
      <c r="P173" s="50" t="s">
        <v>514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>
        <v>4704</v>
      </c>
      <c r="G176">
        <v>4466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8399</v>
      </c>
      <c r="G184">
        <v>9979</v>
      </c>
    </row>
    <row r="185" spans="5:16">
      <c r="E185" s="12" t="s">
        <v>162</v>
      </c>
    </row>
    <row r="187" spans="5:16">
      <c r="E187" s="1" t="s">
        <v>163</v>
      </c>
      <c r="F187">
        <v>2935</v>
      </c>
      <c r="G187">
        <v>1967</v>
      </c>
    </row>
    <row r="188" spans="5:16">
      <c r="E188" s="1" t="s">
        <v>164</v>
      </c>
      <c r="F188">
        <v>1241</v>
      </c>
      <c r="G188">
        <v>1174</v>
      </c>
      <c r="P188" s="50" t="s">
        <v>520</v>
      </c>
    </row>
    <row r="189" spans="5:16">
      <c r="E189" s="6" t="s">
        <v>13</v>
      </c>
      <c r="F189" s="7">
        <f>SUM(F163:F188)</f>
        <v>60567</v>
      </c>
      <c r="G189" s="7">
        <f t="shared" ref="G189:O189" si="23">IF(G4=$BF$1,"",SUM(G163:G188))</f>
        <v>55672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90762</v>
      </c>
      <c r="G193" s="38">
        <v>94626</v>
      </c>
      <c r="P193" s="50" t="s">
        <v>514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27383</v>
      </c>
      <c r="G203" s="38">
        <v>42040</v>
      </c>
      <c r="P203" s="50" t="s">
        <v>514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5646+4386</f>
        <v>10032</v>
      </c>
      <c r="G209">
        <f>5968+2450</f>
        <v>8418</v>
      </c>
      <c r="P209" s="50" t="s">
        <v>520</v>
      </c>
    </row>
    <row r="210" spans="5:16">
      <c r="E210" s="6" t="s">
        <v>14</v>
      </c>
      <c r="F210" s="7">
        <f>SUM(F191:F209)</f>
        <v>128177</v>
      </c>
      <c r="G210" s="7">
        <f t="shared" ref="G210:O210" si="24">IF(G4=$BF$1,"",SUM(G191:G209))</f>
        <v>145084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54409</v>
      </c>
      <c r="G212">
        <v>51633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596</v>
      </c>
      <c r="G215">
        <v>298</v>
      </c>
    </row>
    <row r="216" spans="5:16">
      <c r="E216" s="1" t="s">
        <v>186</v>
      </c>
    </row>
    <row r="217" spans="5:16">
      <c r="E217" s="1" t="s">
        <v>187</v>
      </c>
      <c r="F217">
        <v>147242</v>
      </c>
      <c r="G217">
        <v>165897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202247</v>
      </c>
      <c r="G227" s="7">
        <f t="shared" ref="G227:O227" si="25">IF(G4=$BF$1,"",SUM(G212:G226))</f>
        <v>217828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-9177</v>
      </c>
      <c r="G267">
        <v>22555</v>
      </c>
      <c r="H267">
        <v>18143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22390</v>
      </c>
      <c r="G271">
        <v>20875</v>
      </c>
      <c r="H271">
        <v>15511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39252</v>
      </c>
      <c r="G275">
        <v>136</v>
      </c>
      <c r="H275">
        <v>34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0</v>
      </c>
      <c r="G279">
        <v>0</v>
      </c>
      <c r="H279">
        <v>104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0</v>
      </c>
      <c r="G284">
        <v>0</v>
      </c>
      <c r="H284">
        <v>0</v>
      </c>
    </row>
    <row r="285" spans="5:8">
      <c r="E285" s="1" t="s">
        <v>248</v>
      </c>
      <c r="F285">
        <v>1279</v>
      </c>
      <c r="G285">
        <v>2127</v>
      </c>
      <c r="H285">
        <v>1706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-1061</v>
      </c>
      <c r="G288">
        <v>51</v>
      </c>
      <c r="H288">
        <v>-336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61860</v>
      </c>
      <c r="G296" s="7">
        <f>IF(G4=$BF$1,"",G271+G272+G273+G274+G275+G276+G277+G278+G279+G280+G281+G282+G283+G284+G285+G286+G287+G288+G289+G290+G291+G292+G293+G294+G295)</f>
        <v>23189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52683</v>
      </c>
      <c r="G297" s="7">
        <f t="shared" ref="G297:O297" si="27">IF(G4=$BF$1,"",MIN(F267,F268,F269)+F296)</f>
        <v>52683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-8487</v>
      </c>
      <c r="G299">
        <v>-3529</v>
      </c>
      <c r="H299">
        <v>-322</v>
      </c>
    </row>
    <row r="300" spans="5:15">
      <c r="E300" s="1" t="s">
        <v>262</v>
      </c>
    </row>
    <row r="301" spans="5:15">
      <c r="E301" s="1" t="s">
        <v>263</v>
      </c>
      <c r="F301">
        <v>-6164</v>
      </c>
      <c r="G301">
        <v>2259</v>
      </c>
      <c r="H301">
        <v>-2950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-14757</v>
      </c>
      <c r="G309">
        <v>-525</v>
      </c>
      <c r="H309">
        <v>1103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4157</v>
      </c>
      <c r="G315">
        <v>562</v>
      </c>
      <c r="H315">
        <v>3831</v>
      </c>
    </row>
    <row r="316" spans="5:15">
      <c r="E316" s="1" t="s">
        <v>276</v>
      </c>
    </row>
    <row r="317" spans="5:15">
      <c r="E317" s="1" t="s">
        <v>277</v>
      </c>
      <c r="F317">
        <v>1674</v>
      </c>
      <c r="G317">
        <v>-416</v>
      </c>
      <c r="H317">
        <v>242</v>
      </c>
    </row>
    <row r="318" spans="5:15">
      <c r="E318" s="6" t="s">
        <v>278</v>
      </c>
      <c r="F318" s="7">
        <f>F299+F300+F301+F302+F303+F304+F305+F306+F307+F308+F309+F310+F311+F312+F313+F314+F315+F316+F317</f>
        <v>-23577</v>
      </c>
      <c r="G318" s="7">
        <f>IF(G4=$BF$1,"",G299+G300+G301+G302+G303+G304+G305+G306+G307+G308+G309+G310+G311+G312+G313+G314+G315+G316+G317)</f>
        <v>-1649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29106</v>
      </c>
      <c r="G319" s="7">
        <f t="shared" ref="G319:O319" si="28">IF(G4=$BF$1,"",G297+G318)</f>
        <v>51034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29106</v>
      </c>
      <c r="G326" s="7">
        <f t="shared" ref="G326:O326" si="30">IF(G4=$BF$1,"",G325+G319)</f>
        <v>51034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-19703</v>
      </c>
      <c r="G328">
        <v>-23815</v>
      </c>
      <c r="H328">
        <v>-183382</v>
      </c>
    </row>
    <row r="329" spans="5:15">
      <c r="E329" s="1" t="s">
        <v>288</v>
      </c>
      <c r="F329">
        <v>364</v>
      </c>
      <c r="G329">
        <v>324</v>
      </c>
      <c r="H329">
        <v>358</v>
      </c>
    </row>
    <row r="330" spans="5:15">
      <c r="E330" s="1" t="s">
        <v>289</v>
      </c>
    </row>
    <row r="331" spans="5:15">
      <c r="E331" s="1" t="s">
        <v>290</v>
      </c>
      <c r="F331">
        <v>0</v>
      </c>
      <c r="G331">
        <v>0</v>
      </c>
      <c r="H331">
        <v>-6091</v>
      </c>
    </row>
    <row r="332" spans="5:15">
      <c r="E332" s="12" t="s">
        <v>291</v>
      </c>
      <c r="F332">
        <v>0</v>
      </c>
      <c r="G332">
        <v>0</v>
      </c>
      <c r="H332">
        <v>37763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-19339</v>
      </c>
      <c r="G337" s="7">
        <f>IF(G4=$BF$1,"",SUM(G328:G336))</f>
        <v>-23491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  <c r="F340">
        <v>27000</v>
      </c>
      <c r="G340">
        <v>0</v>
      </c>
      <c r="H340">
        <v>131000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-21000</v>
      </c>
      <c r="G343">
        <v>-21000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0</v>
      </c>
      <c r="H349">
        <v>-679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6000</v>
      </c>
      <c r="G352" s="7">
        <f>IF(G4=$BF$1,"",SUM(G339:G351))</f>
        <v>-21000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15767</v>
      </c>
      <c r="G353" s="7">
        <f t="shared" ref="G353:O353" si="33">IF(G4=$BF$1,"",G326+G337+G352)</f>
        <v>6543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15767</v>
      </c>
      <c r="G355" s="7">
        <f t="shared" ref="G355:O355" si="34">IF(G4=$BF$1,"",G353+G354)</f>
        <v>6543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6861</v>
      </c>
      <c r="G356">
        <v>20014</v>
      </c>
      <c r="H356">
        <v>18639</v>
      </c>
    </row>
    <row r="357" spans="5:15">
      <c r="E357" s="6" t="s">
        <v>316</v>
      </c>
      <c r="F357" s="7">
        <f>F355+F356</f>
        <v>22628</v>
      </c>
      <c r="G357" s="7">
        <f t="shared" ref="G357:O357" si="35">IF(G4=$BF$1,"",G355+G356)</f>
        <v>26557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4.2548175842082078E-2</v>
      </c>
      <c r="G364" s="24">
        <f t="shared" si="37"/>
        <v>0.16816675362822966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-1.4068720904455774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-6.5919863157693562E-2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0.17208515398606419</v>
      </c>
      <c r="G369" s="27">
        <f t="shared" si="41"/>
        <v>0.20280070224341543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-2.3323528420033757E-2</v>
      </c>
      <c r="G370" s="27">
        <f t="shared" si="42"/>
        <v>8.0009429416885686E-2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-1.8202229807862045E-2</v>
      </c>
      <c r="G371" s="28">
        <f t="shared" si="43"/>
        <v>4.6640460056287004E-2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-2.3471128491448653E-2</v>
      </c>
      <c r="G372" s="27">
        <f t="shared" si="44"/>
        <v>5.3884047168549207E-2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-4.5375209521031211E-2</v>
      </c>
      <c r="G373" s="27">
        <f t="shared" si="45"/>
        <v>0.10354499880639771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0.48273233910754981</v>
      </c>
      <c r="G376" s="30">
        <f t="shared" si="47"/>
        <v>0.47960743841140607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0.9332351036109312</v>
      </c>
      <c r="G377" s="30">
        <f t="shared" si="48"/>
        <v>0.92162623721468317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-3.5450708471510399</v>
      </c>
      <c r="G378" s="30">
        <f t="shared" si="49"/>
        <v>14.633888048411498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2.2286393580662738</v>
      </c>
      <c r="G382" s="32">
        <f t="shared" si="51"/>
        <v>2.1719895099870672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1.2423597008271832</v>
      </c>
      <c r="G383" s="32">
        <f t="shared" si="52"/>
        <v>1.251436988072999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8.2388099129889217E-2</v>
      </c>
      <c r="G384" s="32">
        <f t="shared" si="53"/>
        <v>0.12323968961057623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0.48055872009510131</v>
      </c>
      <c r="G385" s="32">
        <f t="shared" si="54"/>
        <v>0.9166906164678833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4990</v>
      </c>
      <c r="G418" s="17">
        <f>G130-G417</f>
        <v>6861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33424</v>
      </c>
      <c r="G433" s="17">
        <f>G172-G432</f>
        <v>29756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498</v>
      </c>
      <c r="B1" s="39" t="s">
        <v>499</v>
      </c>
      <c r="C1" s="39" t="s">
        <v>500</v>
      </c>
      <c r="D1" s="39" t="s">
        <v>501</v>
      </c>
      <c r="E1" s="39"/>
    </row>
    <row r="2" spans="1:5">
      <c r="A2" s="41" t="s">
        <v>511</v>
      </c>
      <c r="B2" s="41" t="s">
        <v>503</v>
      </c>
      <c r="C2" s="39">
        <v>0</v>
      </c>
      <c r="D2" s="39" t="s">
        <v>502</v>
      </c>
      <c r="E2" s="39"/>
    </row>
    <row r="3" spans="1:5">
      <c r="A3" s="42" t="s">
        <v>513</v>
      </c>
      <c r="B3" s="42" t="s">
        <v>512</v>
      </c>
      <c r="C3" s="39">
        <v>0</v>
      </c>
      <c r="D3" s="39" t="s">
        <v>502</v>
      </c>
    </row>
    <row r="4" spans="1:5">
      <c r="A4" s="41" t="s">
        <v>516</v>
      </c>
      <c r="B4" s="41" t="s">
        <v>515</v>
      </c>
      <c r="C4" s="39">
        <v>0</v>
      </c>
      <c r="D4" s="39" t="s">
        <v>502</v>
      </c>
    </row>
    <row r="5" spans="1:5">
      <c r="A5" s="43" t="s">
        <v>504</v>
      </c>
      <c r="B5" s="44" t="s">
        <v>505</v>
      </c>
      <c r="C5" s="39">
        <v>0</v>
      </c>
      <c r="D5" s="39" t="s">
        <v>502</v>
      </c>
    </row>
    <row r="6" spans="1:5">
      <c r="A6" s="42" t="s">
        <v>519</v>
      </c>
      <c r="B6" s="44" t="s">
        <v>518</v>
      </c>
      <c r="C6" s="39">
        <v>2</v>
      </c>
      <c r="D6" s="39" t="s">
        <v>502</v>
      </c>
    </row>
    <row r="7" spans="1:5">
      <c r="A7" s="43" t="s">
        <v>521</v>
      </c>
      <c r="B7" s="41" t="s">
        <v>527</v>
      </c>
      <c r="C7" s="39">
        <v>1</v>
      </c>
      <c r="D7" s="39" t="s">
        <v>502</v>
      </c>
    </row>
    <row r="8" spans="1:5">
      <c r="A8" s="42" t="s">
        <v>522</v>
      </c>
      <c r="B8" s="42" t="s">
        <v>527</v>
      </c>
      <c r="C8" s="39">
        <v>1</v>
      </c>
      <c r="D8" s="39" t="s">
        <v>502</v>
      </c>
    </row>
    <row r="9" spans="1:5">
      <c r="A9" s="42" t="s">
        <v>506</v>
      </c>
      <c r="B9" s="42" t="s">
        <v>507</v>
      </c>
      <c r="C9" s="39">
        <v>1</v>
      </c>
      <c r="D9" s="39" t="s">
        <v>502</v>
      </c>
    </row>
    <row r="10" spans="1:5">
      <c r="A10" s="45" t="s">
        <v>523</v>
      </c>
      <c r="B10" s="42" t="s">
        <v>526</v>
      </c>
      <c r="C10" s="39">
        <v>1</v>
      </c>
      <c r="D10" s="39" t="s">
        <v>502</v>
      </c>
    </row>
    <row r="11" spans="1:5">
      <c r="A11" s="45" t="s">
        <v>524</v>
      </c>
      <c r="B11" s="42" t="s">
        <v>507</v>
      </c>
      <c r="C11" s="39">
        <v>1</v>
      </c>
      <c r="D11" s="39" t="s">
        <v>502</v>
      </c>
    </row>
    <row r="12" spans="1:5">
      <c r="A12" s="46" t="s">
        <v>525</v>
      </c>
      <c r="B12" s="42" t="s">
        <v>508</v>
      </c>
      <c r="C12" s="39">
        <v>1</v>
      </c>
      <c r="D12" s="39" t="s">
        <v>502</v>
      </c>
    </row>
    <row r="13" spans="1:5">
      <c r="A13" s="46" t="s">
        <v>528</v>
      </c>
      <c r="B13" s="46" t="s">
        <v>509</v>
      </c>
      <c r="C13" s="39">
        <v>1</v>
      </c>
      <c r="D13" s="39" t="s">
        <v>502</v>
      </c>
    </row>
    <row r="14" spans="1:5">
      <c r="A14" s="46" t="s">
        <v>529</v>
      </c>
      <c r="B14" s="46" t="s">
        <v>146</v>
      </c>
      <c r="C14" s="39">
        <v>1</v>
      </c>
      <c r="D14" s="39" t="s">
        <v>502</v>
      </c>
    </row>
    <row r="15" spans="1:5">
      <c r="A15" s="47" t="s">
        <v>530</v>
      </c>
      <c r="B15" s="47" t="s">
        <v>164</v>
      </c>
      <c r="C15" s="39">
        <v>1</v>
      </c>
      <c r="D15" s="39" t="s">
        <v>502</v>
      </c>
    </row>
    <row r="16" spans="1:5">
      <c r="A16" s="47" t="s">
        <v>531</v>
      </c>
      <c r="B16" s="47" t="s">
        <v>152</v>
      </c>
      <c r="C16" s="39">
        <v>1</v>
      </c>
      <c r="D16" s="39" t="s">
        <v>502</v>
      </c>
    </row>
    <row r="17" spans="1:4">
      <c r="A17" s="47" t="s">
        <v>532</v>
      </c>
      <c r="B17" s="47" t="s">
        <v>168</v>
      </c>
      <c r="C17" s="39">
        <v>1</v>
      </c>
      <c r="D17" s="39" t="s">
        <v>502</v>
      </c>
    </row>
    <row r="18" spans="1:4">
      <c r="A18" s="47" t="s">
        <v>533</v>
      </c>
      <c r="B18" s="47" t="s">
        <v>178</v>
      </c>
      <c r="C18" s="39">
        <v>1</v>
      </c>
      <c r="D18" s="39" t="s">
        <v>502</v>
      </c>
    </row>
    <row r="19" spans="1:4">
      <c r="A19" s="47" t="s">
        <v>534</v>
      </c>
      <c r="B19" s="44" t="s">
        <v>180</v>
      </c>
      <c r="C19" s="39">
        <v>1</v>
      </c>
      <c r="D19" s="39" t="s">
        <v>502</v>
      </c>
    </row>
    <row r="20" spans="1:4">
      <c r="A20" s="45" t="s">
        <v>535</v>
      </c>
      <c r="B20" s="44" t="s">
        <v>180</v>
      </c>
      <c r="C20" s="39">
        <v>1</v>
      </c>
      <c r="D20" s="39" t="s">
        <v>502</v>
      </c>
    </row>
    <row r="21" spans="1:4">
      <c r="A21" s="47"/>
      <c r="B21" s="47"/>
      <c r="C21" s="39"/>
      <c r="D21" s="39"/>
    </row>
    <row r="22" spans="1:4">
      <c r="A22" s="47"/>
      <c r="B22" s="47"/>
      <c r="C22" s="39"/>
      <c r="D22" s="39"/>
    </row>
    <row r="23" spans="1:4">
      <c r="A23" s="48"/>
      <c r="B23" s="47"/>
      <c r="C23" s="39"/>
      <c r="D23" s="39"/>
    </row>
    <row r="24" spans="1:4">
      <c r="A24" s="47"/>
      <c r="B24" s="47"/>
      <c r="C24" s="39"/>
      <c r="D24" s="39"/>
    </row>
    <row r="25" spans="1:4">
      <c r="A25" s="47"/>
      <c r="B25" s="47"/>
      <c r="C25" s="39"/>
      <c r="D25" s="39"/>
    </row>
    <row r="26" spans="1:4">
      <c r="A26" s="48"/>
      <c r="B26" s="48"/>
      <c r="C26" s="39"/>
      <c r="D26" s="39"/>
    </row>
    <row r="27" spans="1:4">
      <c r="A27" s="47"/>
      <c r="B27" s="48"/>
      <c r="C27" s="39"/>
      <c r="D27" s="39"/>
    </row>
    <row r="28" spans="1:4">
      <c r="A28" s="47"/>
      <c r="B28" s="48"/>
      <c r="C28" s="39"/>
      <c r="D28" s="39"/>
    </row>
    <row r="29" spans="1:4">
      <c r="A29" s="47"/>
      <c r="B29" s="48"/>
      <c r="C29" s="39"/>
      <c r="D29" s="39"/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2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12018</v>
      </c>
      <c r="F3">
        <v>22017</v>
      </c>
    </row>
    <row r="4" spans="1:6">
      <c r="A4" t="s">
        <v>376</v>
      </c>
    </row>
    <row r="5" spans="1:6">
      <c r="A5" t="s">
        <v>377</v>
      </c>
      <c r="B5" t="s">
        <v>116</v>
      </c>
      <c r="C5" t="s">
        <v>116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4990</v>
      </c>
      <c r="F6">
        <v>6861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63507</v>
      </c>
      <c r="F7">
        <v>57298</v>
      </c>
    </row>
    <row r="8" spans="1:6">
      <c r="A8" t="s">
        <v>380</v>
      </c>
      <c r="B8" t="s">
        <v>126</v>
      </c>
      <c r="C8" t="s">
        <v>126</v>
      </c>
      <c r="D8" t="s">
        <v>116</v>
      </c>
      <c r="E8">
        <v>59736</v>
      </c>
      <c r="F8">
        <v>51249</v>
      </c>
    </row>
    <row r="9" spans="1:6">
      <c r="A9" t="s">
        <v>381</v>
      </c>
      <c r="B9" t="s">
        <v>133</v>
      </c>
      <c r="C9" t="s">
        <v>133</v>
      </c>
      <c r="D9" t="s">
        <v>116</v>
      </c>
      <c r="E9">
        <v>2643</v>
      </c>
      <c r="F9">
        <v>1273</v>
      </c>
    </row>
    <row r="10" spans="1:6">
      <c r="A10" t="s">
        <v>382</v>
      </c>
      <c r="B10" t="s">
        <v>134</v>
      </c>
      <c r="C10" t="s">
        <v>134</v>
      </c>
      <c r="D10" t="s">
        <v>116</v>
      </c>
      <c r="E10">
        <v>4106</v>
      </c>
      <c r="F10">
        <v>4238</v>
      </c>
    </row>
    <row r="11" spans="1:6">
      <c r="A11" t="s">
        <v>383</v>
      </c>
      <c r="B11" t="s">
        <v>12</v>
      </c>
      <c r="C11" t="s">
        <v>12</v>
      </c>
      <c r="D11" t="s">
        <v>116</v>
      </c>
      <c r="E11">
        <v>134982</v>
      </c>
      <c r="F11">
        <v>120919</v>
      </c>
    </row>
    <row r="12" spans="1:6">
      <c r="A12" t="s">
        <v>384</v>
      </c>
      <c r="B12" t="s">
        <v>84</v>
      </c>
      <c r="C12" t="s">
        <v>84</v>
      </c>
      <c r="D12" t="s">
        <v>80</v>
      </c>
    </row>
    <row r="13" spans="1:6">
      <c r="A13" t="s">
        <v>385</v>
      </c>
      <c r="B13" t="s">
        <v>81</v>
      </c>
      <c r="C13" t="s">
        <v>81</v>
      </c>
      <c r="D13" t="s">
        <v>80</v>
      </c>
      <c r="E13">
        <v>9540</v>
      </c>
      <c r="F13">
        <v>9097</v>
      </c>
    </row>
    <row r="14" spans="1:6">
      <c r="A14" t="s">
        <v>386</v>
      </c>
      <c r="B14" t="s">
        <v>81</v>
      </c>
      <c r="C14" t="s">
        <v>81</v>
      </c>
      <c r="D14" t="s">
        <v>80</v>
      </c>
      <c r="E14">
        <v>96105</v>
      </c>
      <c r="F14">
        <v>89840</v>
      </c>
    </row>
    <row r="15" spans="1:6">
      <c r="A15" t="s">
        <v>387</v>
      </c>
      <c r="B15" t="s">
        <v>388</v>
      </c>
      <c r="C15" t="s">
        <v>84</v>
      </c>
      <c r="D15" t="s">
        <v>80</v>
      </c>
      <c r="E15">
        <v>89324</v>
      </c>
      <c r="F15">
        <v>82910</v>
      </c>
    </row>
    <row r="16" spans="1:6">
      <c r="A16" t="s">
        <v>389</v>
      </c>
      <c r="B16" t="s">
        <v>84</v>
      </c>
      <c r="C16" t="s">
        <v>84</v>
      </c>
      <c r="D16" t="s">
        <v>80</v>
      </c>
      <c r="E16">
        <v>26790</v>
      </c>
      <c r="F16">
        <v>24398</v>
      </c>
    </row>
    <row r="17" spans="1:6">
      <c r="A17" t="s">
        <v>390</v>
      </c>
      <c r="B17" t="s">
        <v>84</v>
      </c>
      <c r="C17" t="s">
        <v>84</v>
      </c>
      <c r="D17" t="s">
        <v>80</v>
      </c>
      <c r="E17">
        <v>16406</v>
      </c>
      <c r="F17">
        <v>15273</v>
      </c>
    </row>
    <row r="18" spans="1:6">
      <c r="D18" t="s">
        <v>80</v>
      </c>
      <c r="E18">
        <v>238165</v>
      </c>
      <c r="F18">
        <v>221518</v>
      </c>
    </row>
    <row r="19" spans="1:6">
      <c r="A19" t="s">
        <v>391</v>
      </c>
      <c r="B19" t="s">
        <v>89</v>
      </c>
      <c r="C19" t="s">
        <v>89</v>
      </c>
      <c r="D19" t="s">
        <v>80</v>
      </c>
      <c r="E19">
        <v>114339</v>
      </c>
      <c r="F19">
        <v>99978</v>
      </c>
    </row>
    <row r="20" spans="1:6">
      <c r="A20" t="s">
        <v>392</v>
      </c>
      <c r="B20" t="s">
        <v>84</v>
      </c>
      <c r="C20" t="s">
        <v>84</v>
      </c>
      <c r="D20" t="s">
        <v>80</v>
      </c>
      <c r="E20">
        <v>123826</v>
      </c>
      <c r="F20">
        <v>121540</v>
      </c>
    </row>
    <row r="21" spans="1:6">
      <c r="A21" t="s">
        <v>393</v>
      </c>
      <c r="B21" t="s">
        <v>139</v>
      </c>
      <c r="C21" t="s">
        <v>139</v>
      </c>
      <c r="D21" t="s">
        <v>80</v>
      </c>
    </row>
    <row r="22" spans="1:6">
      <c r="A22" t="s">
        <v>394</v>
      </c>
      <c r="B22" t="s">
        <v>394</v>
      </c>
      <c r="C22" t="s">
        <v>91</v>
      </c>
      <c r="D22" t="s">
        <v>80</v>
      </c>
      <c r="E22">
        <v>58440</v>
      </c>
      <c r="F22">
        <v>97556</v>
      </c>
    </row>
    <row r="23" spans="1:6">
      <c r="A23" t="s">
        <v>395</v>
      </c>
      <c r="B23" t="s">
        <v>396</v>
      </c>
      <c r="C23" t="s">
        <v>92</v>
      </c>
      <c r="D23" t="s">
        <v>80</v>
      </c>
      <c r="E23">
        <v>71179</v>
      </c>
      <c r="F23">
        <v>76883</v>
      </c>
    </row>
    <row r="24" spans="1:6">
      <c r="A24" t="s">
        <v>397</v>
      </c>
      <c r="B24" t="s">
        <v>139</v>
      </c>
      <c r="C24" t="s">
        <v>139</v>
      </c>
      <c r="D24" t="s">
        <v>116</v>
      </c>
      <c r="E24">
        <v>2564</v>
      </c>
      <c r="F24">
        <v>1686</v>
      </c>
    </row>
    <row r="25" spans="1:6">
      <c r="A25" t="s">
        <v>398</v>
      </c>
      <c r="B25" t="s">
        <v>140</v>
      </c>
      <c r="C25" t="s">
        <v>140</v>
      </c>
      <c r="D25" t="s">
        <v>80</v>
      </c>
      <c r="E25">
        <v>132183</v>
      </c>
      <c r="F25">
        <v>176125</v>
      </c>
    </row>
    <row r="26" spans="1:6">
      <c r="A26" t="s">
        <v>399</v>
      </c>
      <c r="D26" t="s">
        <v>80</v>
      </c>
      <c r="E26">
        <v>390991</v>
      </c>
      <c r="F26">
        <v>418584</v>
      </c>
    </row>
    <row r="27" spans="1:6">
      <c r="A27" t="s">
        <v>400</v>
      </c>
      <c r="D27" t="s">
        <v>80</v>
      </c>
    </row>
    <row r="28" spans="1:6">
      <c r="A28" t="s">
        <v>401</v>
      </c>
      <c r="B28" t="s">
        <v>141</v>
      </c>
      <c r="C28" t="s">
        <v>141</v>
      </c>
      <c r="D28" t="s">
        <v>141</v>
      </c>
    </row>
    <row r="29" spans="1:6">
      <c r="A29" t="s">
        <v>402</v>
      </c>
      <c r="B29" t="s">
        <v>151</v>
      </c>
      <c r="C29" t="s">
        <v>151</v>
      </c>
      <c r="D29" t="s">
        <v>141</v>
      </c>
      <c r="E29">
        <v>33424</v>
      </c>
      <c r="F29">
        <v>29756</v>
      </c>
    </row>
    <row r="30" spans="1:6">
      <c r="A30" t="s">
        <v>403</v>
      </c>
      <c r="B30" t="s">
        <v>155</v>
      </c>
      <c r="C30" t="s">
        <v>155</v>
      </c>
      <c r="D30" t="s">
        <v>141</v>
      </c>
      <c r="E30">
        <v>4704</v>
      </c>
      <c r="F30">
        <v>4466</v>
      </c>
    </row>
    <row r="31" spans="1:6">
      <c r="A31" t="s">
        <v>404</v>
      </c>
      <c r="B31" t="s">
        <v>405</v>
      </c>
      <c r="C31" t="s">
        <v>161</v>
      </c>
      <c r="D31" t="s">
        <v>141</v>
      </c>
      <c r="E31">
        <v>8399</v>
      </c>
      <c r="F31">
        <v>9979</v>
      </c>
    </row>
    <row r="32" spans="1:6">
      <c r="A32" t="s">
        <v>406</v>
      </c>
      <c r="B32" t="s">
        <v>146</v>
      </c>
      <c r="C32" t="s">
        <v>146</v>
      </c>
      <c r="D32" t="s">
        <v>141</v>
      </c>
      <c r="E32">
        <v>9864</v>
      </c>
      <c r="F32">
        <v>7989</v>
      </c>
    </row>
    <row r="33" spans="1:6">
      <c r="A33" t="s">
        <v>407</v>
      </c>
      <c r="D33" t="s">
        <v>141</v>
      </c>
      <c r="F33">
        <v>341</v>
      </c>
    </row>
    <row r="34" spans="1:6">
      <c r="A34" t="s">
        <v>408</v>
      </c>
      <c r="D34" t="s">
        <v>141</v>
      </c>
      <c r="E34">
        <v>1241</v>
      </c>
      <c r="F34">
        <v>1174</v>
      </c>
    </row>
    <row r="35" spans="1:6">
      <c r="A35" t="s">
        <v>409</v>
      </c>
      <c r="B35" t="s">
        <v>163</v>
      </c>
      <c r="C35" t="s">
        <v>163</v>
      </c>
      <c r="D35" t="s">
        <v>141</v>
      </c>
      <c r="E35">
        <v>2935</v>
      </c>
      <c r="F35">
        <v>1967</v>
      </c>
    </row>
    <row r="36" spans="1:6">
      <c r="A36" t="s">
        <v>410</v>
      </c>
      <c r="B36" t="s">
        <v>13</v>
      </c>
      <c r="C36" t="s">
        <v>13</v>
      </c>
      <c r="D36" t="s">
        <v>141</v>
      </c>
      <c r="E36">
        <v>60567</v>
      </c>
      <c r="F36">
        <v>55672</v>
      </c>
    </row>
    <row r="37" spans="1:6">
      <c r="A37" t="s">
        <v>411</v>
      </c>
      <c r="B37" t="s">
        <v>146</v>
      </c>
      <c r="C37" t="s">
        <v>146</v>
      </c>
      <c r="D37" t="s">
        <v>141</v>
      </c>
      <c r="E37">
        <v>90762</v>
      </c>
      <c r="F37">
        <v>94626</v>
      </c>
    </row>
    <row r="38" spans="1:6">
      <c r="A38" t="s">
        <v>412</v>
      </c>
      <c r="D38" t="s">
        <v>141</v>
      </c>
      <c r="E38">
        <v>5646</v>
      </c>
      <c r="F38">
        <v>5968</v>
      </c>
    </row>
    <row r="39" spans="1:6">
      <c r="A39" t="s">
        <v>413</v>
      </c>
      <c r="B39" t="s">
        <v>180</v>
      </c>
      <c r="C39" t="s">
        <v>180</v>
      </c>
      <c r="D39" t="s">
        <v>165</v>
      </c>
      <c r="E39">
        <v>4386</v>
      </c>
      <c r="F39">
        <v>2450</v>
      </c>
    </row>
    <row r="40" spans="1:6">
      <c r="A40" t="s">
        <v>414</v>
      </c>
      <c r="B40" t="s">
        <v>101</v>
      </c>
      <c r="C40" t="s">
        <v>101</v>
      </c>
      <c r="D40" t="s">
        <v>80</v>
      </c>
      <c r="E40">
        <v>27383</v>
      </c>
      <c r="F40">
        <v>42040</v>
      </c>
    </row>
    <row r="41" spans="1:6">
      <c r="A41" t="s">
        <v>415</v>
      </c>
      <c r="B41" t="s">
        <v>164</v>
      </c>
      <c r="C41" t="s">
        <v>164</v>
      </c>
      <c r="D41" t="s">
        <v>141</v>
      </c>
      <c r="E41">
        <v>188744</v>
      </c>
      <c r="F41">
        <v>200756</v>
      </c>
    </row>
    <row r="42" spans="1:6">
      <c r="A42" t="s">
        <v>416</v>
      </c>
      <c r="B42" t="s">
        <v>180</v>
      </c>
      <c r="C42" t="s">
        <v>180</v>
      </c>
      <c r="D42" t="s">
        <v>165</v>
      </c>
    </row>
    <row r="43" spans="1:6">
      <c r="A43" t="s">
        <v>417</v>
      </c>
      <c r="B43" t="s">
        <v>181</v>
      </c>
      <c r="C43" t="s">
        <v>181</v>
      </c>
      <c r="D43" t="s">
        <v>181</v>
      </c>
    </row>
    <row r="44" spans="1:6">
      <c r="A44" t="s">
        <v>418</v>
      </c>
      <c r="B44" t="s">
        <v>182</v>
      </c>
      <c r="C44" t="s">
        <v>182</v>
      </c>
      <c r="D44" t="s">
        <v>181</v>
      </c>
      <c r="E44">
        <v>532</v>
      </c>
      <c r="F44">
        <v>529</v>
      </c>
    </row>
    <row r="45" spans="1:6">
      <c r="A45" t="s">
        <v>419</v>
      </c>
      <c r="B45" t="s">
        <v>182</v>
      </c>
      <c r="C45" t="s">
        <v>182</v>
      </c>
      <c r="D45" t="s">
        <v>181</v>
      </c>
      <c r="E45">
        <v>53877</v>
      </c>
      <c r="F45">
        <v>51104</v>
      </c>
    </row>
    <row r="46" spans="1:6">
      <c r="A46" t="s">
        <v>420</v>
      </c>
      <c r="B46" t="s">
        <v>187</v>
      </c>
      <c r="C46" t="s">
        <v>187</v>
      </c>
      <c r="D46" t="s">
        <v>181</v>
      </c>
      <c r="E46">
        <v>147242</v>
      </c>
      <c r="F46">
        <v>165897</v>
      </c>
    </row>
    <row r="47" spans="1:6">
      <c r="A47" t="s">
        <v>421</v>
      </c>
      <c r="B47" t="s">
        <v>185</v>
      </c>
      <c r="C47" t="s">
        <v>185</v>
      </c>
      <c r="D47" t="s">
        <v>181</v>
      </c>
      <c r="E47">
        <v>596</v>
      </c>
      <c r="F47">
        <v>298</v>
      </c>
    </row>
    <row r="48" spans="1:6">
      <c r="A48" t="s">
        <v>422</v>
      </c>
      <c r="B48" t="s">
        <v>195</v>
      </c>
      <c r="C48" t="s">
        <v>195</v>
      </c>
      <c r="D48" t="s">
        <v>181</v>
      </c>
      <c r="E48">
        <v>202247</v>
      </c>
      <c r="F48">
        <v>217828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/>
  <cols>
    <col min="1" max="4" width="25.7109375" customWidth="1"/>
  </cols>
  <sheetData>
    <row r="1" spans="1:7">
      <c r="A1" t="s">
        <v>375</v>
      </c>
    </row>
    <row r="3" spans="1:7">
      <c r="E3">
        <v>12018</v>
      </c>
      <c r="F3">
        <v>22017</v>
      </c>
      <c r="G3">
        <v>32016</v>
      </c>
    </row>
    <row r="4" spans="1:7">
      <c r="A4" t="s">
        <v>423</v>
      </c>
      <c r="B4" t="s">
        <v>424</v>
      </c>
      <c r="C4" t="s">
        <v>26</v>
      </c>
      <c r="D4" t="s">
        <v>424</v>
      </c>
      <c r="E4">
        <v>504169</v>
      </c>
      <c r="F4">
        <v>483593</v>
      </c>
      <c r="G4">
        <v>413976</v>
      </c>
    </row>
    <row r="5" spans="1:7">
      <c r="A5" t="s">
        <v>425</v>
      </c>
      <c r="B5" t="s">
        <v>27</v>
      </c>
      <c r="C5" t="s">
        <v>27</v>
      </c>
      <c r="D5" t="s">
        <v>424</v>
      </c>
      <c r="E5">
        <v>-417409</v>
      </c>
      <c r="F5">
        <v>-385520</v>
      </c>
      <c r="G5">
        <v>-333719</v>
      </c>
    </row>
    <row r="6" spans="1:7">
      <c r="A6" t="s">
        <v>426</v>
      </c>
      <c r="B6" t="s">
        <v>427</v>
      </c>
      <c r="C6" t="s">
        <v>32</v>
      </c>
      <c r="D6" t="s">
        <v>424</v>
      </c>
      <c r="E6">
        <v>86760</v>
      </c>
      <c r="F6">
        <v>98073</v>
      </c>
      <c r="G6">
        <v>80257</v>
      </c>
    </row>
    <row r="7" spans="1:7">
      <c r="A7" t="s">
        <v>428</v>
      </c>
      <c r="B7" t="s">
        <v>36</v>
      </c>
      <c r="C7" t="s">
        <v>36</v>
      </c>
      <c r="D7" t="s">
        <v>424</v>
      </c>
      <c r="E7">
        <v>-59403</v>
      </c>
      <c r="F7">
        <v>-59381</v>
      </c>
      <c r="G7">
        <v>-49086</v>
      </c>
    </row>
    <row r="8" spans="1:7">
      <c r="A8" t="s">
        <v>429</v>
      </c>
      <c r="D8" t="s">
        <v>424</v>
      </c>
      <c r="E8">
        <v>-39116</v>
      </c>
    </row>
    <row r="9" spans="1:7">
      <c r="A9" t="s">
        <v>430</v>
      </c>
      <c r="B9" t="s">
        <v>431</v>
      </c>
      <c r="C9" t="s">
        <v>46</v>
      </c>
      <c r="D9" t="s">
        <v>424</v>
      </c>
      <c r="E9">
        <v>-11759</v>
      </c>
      <c r="F9">
        <v>38692</v>
      </c>
      <c r="G9">
        <v>31171</v>
      </c>
    </row>
    <row r="10" spans="1:7">
      <c r="A10" t="s">
        <v>432</v>
      </c>
      <c r="B10" t="s">
        <v>54</v>
      </c>
      <c r="C10" t="s">
        <v>54</v>
      </c>
      <c r="D10" t="s">
        <v>424</v>
      </c>
      <c r="E10">
        <v>-3317</v>
      </c>
      <c r="F10">
        <v>-2644</v>
      </c>
      <c r="G10">
        <v>-805</v>
      </c>
    </row>
    <row r="11" spans="1:7">
      <c r="A11" t="s">
        <v>433</v>
      </c>
      <c r="B11" t="s">
        <v>434</v>
      </c>
      <c r="C11" t="s">
        <v>61</v>
      </c>
      <c r="D11" t="s">
        <v>424</v>
      </c>
      <c r="E11">
        <v>-15076</v>
      </c>
      <c r="F11">
        <v>36048</v>
      </c>
      <c r="G11">
        <v>30366</v>
      </c>
    </row>
    <row r="12" spans="1:7">
      <c r="A12" t="s">
        <v>435</v>
      </c>
      <c r="B12" t="s">
        <v>62</v>
      </c>
      <c r="C12" t="s">
        <v>62</v>
      </c>
      <c r="D12" t="s">
        <v>424</v>
      </c>
      <c r="E12">
        <v>5899</v>
      </c>
      <c r="F12">
        <v>-13493</v>
      </c>
      <c r="G12">
        <v>-12223</v>
      </c>
    </row>
    <row r="13" spans="1:7">
      <c r="A13" t="s">
        <v>436</v>
      </c>
      <c r="D13" t="s">
        <v>424</v>
      </c>
      <c r="E13">
        <v>-9177</v>
      </c>
      <c r="F13">
        <v>22555</v>
      </c>
      <c r="G13">
        <v>18143</v>
      </c>
    </row>
    <row r="14" spans="1:7">
      <c r="A14" t="s">
        <v>437</v>
      </c>
      <c r="D14" t="s">
        <v>424</v>
      </c>
      <c r="E14">
        <v>10607422</v>
      </c>
      <c r="F14">
        <v>10536347</v>
      </c>
      <c r="G14">
        <v>10524730</v>
      </c>
    </row>
    <row r="15" spans="1:7">
      <c r="A15" t="s">
        <v>438</v>
      </c>
      <c r="D15" t="s">
        <v>424</v>
      </c>
      <c r="E15">
        <v>10643719</v>
      </c>
      <c r="F15">
        <v>10596110</v>
      </c>
      <c r="G15">
        <v>10578042</v>
      </c>
    </row>
    <row r="16" spans="1:7">
      <c r="A16" t="s">
        <v>439</v>
      </c>
      <c r="D16" t="s">
        <v>424</v>
      </c>
      <c r="E16">
        <v>-87</v>
      </c>
      <c r="F16">
        <v>214</v>
      </c>
      <c r="G16">
        <v>172</v>
      </c>
    </row>
    <row r="17" spans="1:7">
      <c r="A17" t="s">
        <v>440</v>
      </c>
      <c r="D17" t="s">
        <v>424</v>
      </c>
      <c r="E17">
        <v>-86</v>
      </c>
      <c r="F17">
        <v>213</v>
      </c>
      <c r="G17">
        <v>172</v>
      </c>
    </row>
    <row r="18" spans="1:7">
      <c r="D18" t="s">
        <v>424</v>
      </c>
    </row>
    <row r="19" spans="1:7">
      <c r="D19" t="s">
        <v>424</v>
      </c>
      <c r="E19">
        <v>12018</v>
      </c>
      <c r="F19">
        <v>22017</v>
      </c>
      <c r="G19">
        <v>32016</v>
      </c>
    </row>
    <row r="20" spans="1:7">
      <c r="A20" t="s">
        <v>436</v>
      </c>
      <c r="B20" t="s">
        <v>70</v>
      </c>
      <c r="C20" t="s">
        <v>70</v>
      </c>
      <c r="D20" t="s">
        <v>424</v>
      </c>
      <c r="E20">
        <v>-9177</v>
      </c>
      <c r="F20">
        <v>22555</v>
      </c>
      <c r="G20">
        <v>18143</v>
      </c>
    </row>
    <row r="21" spans="1:7">
      <c r="A21" t="s">
        <v>441</v>
      </c>
      <c r="B21" t="s">
        <v>442</v>
      </c>
      <c r="C21" t="s">
        <v>442</v>
      </c>
      <c r="D21" t="s">
        <v>424</v>
      </c>
    </row>
    <row r="22" spans="1:7">
      <c r="A22" t="s">
        <v>443</v>
      </c>
      <c r="B22" t="s">
        <v>44</v>
      </c>
      <c r="C22" t="s">
        <v>44</v>
      </c>
      <c r="D22" t="s">
        <v>424</v>
      </c>
      <c r="G22">
        <v>25</v>
      </c>
    </row>
    <row r="23" spans="1:7">
      <c r="A23" t="s">
        <v>444</v>
      </c>
      <c r="B23" t="s">
        <v>48</v>
      </c>
      <c r="C23" t="s">
        <v>48</v>
      </c>
      <c r="D23" t="s">
        <v>424</v>
      </c>
      <c r="E23">
        <v>296</v>
      </c>
      <c r="F23">
        <v>301</v>
      </c>
    </row>
    <row r="24" spans="1:7">
      <c r="A24" t="s">
        <v>445</v>
      </c>
      <c r="D24" t="s">
        <v>424</v>
      </c>
      <c r="E24">
        <v>2</v>
      </c>
      <c r="F24">
        <v>2</v>
      </c>
      <c r="G24">
        <v>2</v>
      </c>
    </row>
    <row r="25" spans="1:7">
      <c r="A25" t="s">
        <v>446</v>
      </c>
      <c r="B25" t="s">
        <v>442</v>
      </c>
      <c r="C25" t="s">
        <v>442</v>
      </c>
      <c r="D25" t="s">
        <v>424</v>
      </c>
      <c r="E25">
        <v>298</v>
      </c>
      <c r="F25">
        <v>303</v>
      </c>
      <c r="G25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workbookViewId="0">
      <selection activeCell="D1" sqref="D1"/>
    </sheetView>
  </sheetViews>
  <sheetFormatPr defaultRowHeight="12.75"/>
  <sheetData>
    <row r="2" spans="1:7">
      <c r="E2">
        <v>12018</v>
      </c>
      <c r="F2">
        <v>22017</v>
      </c>
      <c r="G2">
        <v>32016</v>
      </c>
    </row>
    <row r="3" spans="1:7">
      <c r="A3" t="s">
        <v>447</v>
      </c>
      <c r="B3" t="s">
        <v>286</v>
      </c>
      <c r="C3" t="s">
        <v>286</v>
      </c>
      <c r="D3" t="s">
        <v>448</v>
      </c>
    </row>
    <row r="4" spans="1:7">
      <c r="A4" t="s">
        <v>436</v>
      </c>
      <c r="B4" t="s">
        <v>232</v>
      </c>
      <c r="C4" t="s">
        <v>232</v>
      </c>
      <c r="D4" t="s">
        <v>448</v>
      </c>
      <c r="E4">
        <v>-9177</v>
      </c>
      <c r="F4">
        <v>22555</v>
      </c>
      <c r="G4">
        <v>18143</v>
      </c>
    </row>
    <row r="5" spans="1:7">
      <c r="A5" t="s">
        <v>449</v>
      </c>
      <c r="D5" t="s">
        <v>448</v>
      </c>
    </row>
    <row r="6" spans="1:7">
      <c r="A6" t="s">
        <v>450</v>
      </c>
      <c r="B6" t="s">
        <v>236</v>
      </c>
      <c r="C6" t="s">
        <v>236</v>
      </c>
      <c r="D6" t="s">
        <v>448</v>
      </c>
      <c r="E6">
        <v>22390</v>
      </c>
      <c r="F6">
        <v>20875</v>
      </c>
      <c r="G6">
        <v>15511</v>
      </c>
    </row>
    <row r="7" spans="1:7">
      <c r="A7" t="s">
        <v>451</v>
      </c>
      <c r="B7" t="s">
        <v>240</v>
      </c>
      <c r="C7" t="s">
        <v>240</v>
      </c>
      <c r="D7" t="s">
        <v>448</v>
      </c>
      <c r="E7">
        <v>136</v>
      </c>
      <c r="F7">
        <v>136</v>
      </c>
      <c r="G7">
        <v>34</v>
      </c>
    </row>
    <row r="8" spans="1:7">
      <c r="A8" t="s">
        <v>452</v>
      </c>
      <c r="B8" t="s">
        <v>248</v>
      </c>
      <c r="C8" t="s">
        <v>248</v>
      </c>
      <c r="D8" t="s">
        <v>448</v>
      </c>
      <c r="E8">
        <v>-92</v>
      </c>
    </row>
    <row r="9" spans="1:7">
      <c r="A9" t="s">
        <v>453</v>
      </c>
      <c r="B9" t="s">
        <v>244</v>
      </c>
      <c r="C9" t="s">
        <v>244</v>
      </c>
      <c r="D9" t="s">
        <v>448</v>
      </c>
      <c r="G9">
        <v>104</v>
      </c>
    </row>
    <row r="10" spans="1:7">
      <c r="A10" t="s">
        <v>454</v>
      </c>
      <c r="B10" t="s">
        <v>240</v>
      </c>
      <c r="C10" t="s">
        <v>240</v>
      </c>
      <c r="D10" t="s">
        <v>448</v>
      </c>
      <c r="E10">
        <v>39116</v>
      </c>
    </row>
    <row r="11" spans="1:7">
      <c r="A11" t="s">
        <v>455</v>
      </c>
      <c r="B11" t="s">
        <v>269</v>
      </c>
      <c r="C11" t="s">
        <v>269</v>
      </c>
      <c r="D11" t="s">
        <v>448</v>
      </c>
      <c r="E11">
        <v>-14757</v>
      </c>
      <c r="F11">
        <v>-525</v>
      </c>
      <c r="G11">
        <v>1103</v>
      </c>
    </row>
    <row r="12" spans="1:7">
      <c r="A12" t="s">
        <v>456</v>
      </c>
      <c r="B12" t="s">
        <v>248</v>
      </c>
      <c r="C12" t="s">
        <v>248</v>
      </c>
      <c r="D12" t="s">
        <v>448</v>
      </c>
      <c r="E12">
        <v>1371</v>
      </c>
      <c r="F12">
        <v>2127</v>
      </c>
      <c r="G12">
        <v>1706</v>
      </c>
    </row>
    <row r="13" spans="1:7">
      <c r="A13" t="s">
        <v>457</v>
      </c>
      <c r="D13" t="s">
        <v>448</v>
      </c>
      <c r="E13">
        <v>-46</v>
      </c>
      <c r="F13">
        <v>322</v>
      </c>
      <c r="G13">
        <v>-33</v>
      </c>
    </row>
    <row r="14" spans="1:7">
      <c r="A14" t="s">
        <v>458</v>
      </c>
      <c r="D14" t="s">
        <v>448</v>
      </c>
    </row>
    <row r="15" spans="1:7">
      <c r="A15" t="s">
        <v>459</v>
      </c>
      <c r="D15" t="s">
        <v>448</v>
      </c>
    </row>
    <row r="16" spans="1:7">
      <c r="A16" t="s">
        <v>460</v>
      </c>
      <c r="B16" t="s">
        <v>263</v>
      </c>
      <c r="C16" t="s">
        <v>263</v>
      </c>
      <c r="D16" t="s">
        <v>448</v>
      </c>
      <c r="E16">
        <v>-6164</v>
      </c>
      <c r="F16">
        <v>2259</v>
      </c>
      <c r="G16">
        <v>-2950</v>
      </c>
    </row>
    <row r="17" spans="1:7">
      <c r="A17" t="s">
        <v>380</v>
      </c>
      <c r="B17" t="s">
        <v>261</v>
      </c>
      <c r="C17" t="s">
        <v>261</v>
      </c>
      <c r="D17" t="s">
        <v>448</v>
      </c>
      <c r="E17">
        <v>-8487</v>
      </c>
      <c r="F17">
        <v>-3529</v>
      </c>
      <c r="G17">
        <v>-322</v>
      </c>
    </row>
    <row r="18" spans="1:7">
      <c r="A18" t="s">
        <v>461</v>
      </c>
      <c r="B18" t="s">
        <v>275</v>
      </c>
      <c r="C18" t="s">
        <v>275</v>
      </c>
      <c r="D18" t="s">
        <v>448</v>
      </c>
      <c r="E18">
        <v>4157</v>
      </c>
      <c r="F18">
        <v>562</v>
      </c>
      <c r="G18">
        <v>3831</v>
      </c>
    </row>
    <row r="19" spans="1:7">
      <c r="A19" t="s">
        <v>462</v>
      </c>
      <c r="B19" t="s">
        <v>277</v>
      </c>
      <c r="C19" t="s">
        <v>277</v>
      </c>
      <c r="D19" t="s">
        <v>448</v>
      </c>
      <c r="E19">
        <v>1674</v>
      </c>
      <c r="F19">
        <v>-416</v>
      </c>
      <c r="G19">
        <v>242</v>
      </c>
    </row>
    <row r="20" spans="1:7">
      <c r="A20" t="s">
        <v>463</v>
      </c>
      <c r="D20" t="s">
        <v>448</v>
      </c>
      <c r="E20">
        <v>-1711</v>
      </c>
      <c r="F20">
        <v>569</v>
      </c>
      <c r="G20">
        <v>-701</v>
      </c>
    </row>
    <row r="21" spans="1:7">
      <c r="A21" t="s">
        <v>397</v>
      </c>
      <c r="B21" t="s">
        <v>251</v>
      </c>
      <c r="C21" t="s">
        <v>251</v>
      </c>
      <c r="D21" t="s">
        <v>448</v>
      </c>
      <c r="E21">
        <v>-1061</v>
      </c>
      <c r="F21">
        <v>-80</v>
      </c>
      <c r="G21">
        <v>-335</v>
      </c>
    </row>
    <row r="22" spans="1:7">
      <c r="A22" t="s">
        <v>464</v>
      </c>
      <c r="B22" t="s">
        <v>285</v>
      </c>
      <c r="C22" t="s">
        <v>285</v>
      </c>
      <c r="D22" t="s">
        <v>448</v>
      </c>
      <c r="E22">
        <v>27349</v>
      </c>
      <c r="F22">
        <v>44855</v>
      </c>
      <c r="G22">
        <v>36333</v>
      </c>
    </row>
    <row r="23" spans="1:7">
      <c r="A23" t="s">
        <v>465</v>
      </c>
      <c r="B23" t="s">
        <v>231</v>
      </c>
      <c r="C23" t="s">
        <v>231</v>
      </c>
      <c r="D23" t="s">
        <v>466</v>
      </c>
    </row>
    <row r="24" spans="1:7">
      <c r="A24" t="s">
        <v>467</v>
      </c>
      <c r="B24" t="s">
        <v>287</v>
      </c>
      <c r="C24" t="s">
        <v>287</v>
      </c>
      <c r="D24" t="s">
        <v>466</v>
      </c>
      <c r="E24">
        <v>-19703</v>
      </c>
      <c r="F24">
        <v>-21616</v>
      </c>
      <c r="G24">
        <v>-24183</v>
      </c>
    </row>
    <row r="25" spans="1:7">
      <c r="A25" t="s">
        <v>468</v>
      </c>
      <c r="B25" t="s">
        <v>290</v>
      </c>
      <c r="C25" t="s">
        <v>290</v>
      </c>
      <c r="D25" t="s">
        <v>466</v>
      </c>
      <c r="G25">
        <v>-6091</v>
      </c>
    </row>
    <row r="26" spans="1:7">
      <c r="A26" t="s">
        <v>469</v>
      </c>
      <c r="B26" t="s">
        <v>291</v>
      </c>
      <c r="C26" t="s">
        <v>291</v>
      </c>
      <c r="D26" t="s">
        <v>466</v>
      </c>
      <c r="G26">
        <v>37763</v>
      </c>
    </row>
    <row r="27" spans="1:7">
      <c r="A27" t="s">
        <v>470</v>
      </c>
      <c r="B27" t="s">
        <v>288</v>
      </c>
      <c r="C27" t="s">
        <v>288</v>
      </c>
      <c r="D27" t="s">
        <v>466</v>
      </c>
      <c r="E27">
        <v>364</v>
      </c>
      <c r="F27">
        <v>324</v>
      </c>
      <c r="G27">
        <v>358</v>
      </c>
    </row>
    <row r="28" spans="1:7">
      <c r="A28" t="s">
        <v>471</v>
      </c>
      <c r="B28" t="s">
        <v>287</v>
      </c>
      <c r="C28" t="s">
        <v>287</v>
      </c>
      <c r="D28" t="s">
        <v>466</v>
      </c>
      <c r="F28">
        <v>-2199</v>
      </c>
      <c r="G28">
        <v>-159199</v>
      </c>
    </row>
    <row r="29" spans="1:7">
      <c r="A29" t="s">
        <v>472</v>
      </c>
      <c r="B29" t="s">
        <v>296</v>
      </c>
      <c r="C29" t="s">
        <v>296</v>
      </c>
      <c r="D29" t="s">
        <v>466</v>
      </c>
      <c r="E29">
        <v>-19339</v>
      </c>
      <c r="F29">
        <v>-23491</v>
      </c>
      <c r="G29">
        <v>-151352</v>
      </c>
    </row>
    <row r="30" spans="1:7">
      <c r="A30" t="s">
        <v>473</v>
      </c>
      <c r="B30" t="s">
        <v>297</v>
      </c>
      <c r="C30" t="s">
        <v>297</v>
      </c>
      <c r="D30" t="s">
        <v>474</v>
      </c>
    </row>
    <row r="31" spans="1:7">
      <c r="A31" t="s">
        <v>475</v>
      </c>
      <c r="B31" t="s">
        <v>476</v>
      </c>
      <c r="C31" t="s">
        <v>307</v>
      </c>
      <c r="D31" t="s">
        <v>466</v>
      </c>
      <c r="E31">
        <v>-9161</v>
      </c>
      <c r="F31">
        <v>-8683</v>
      </c>
      <c r="G31">
        <v>-8257</v>
      </c>
    </row>
    <row r="32" spans="1:7">
      <c r="A32" t="s">
        <v>477</v>
      </c>
      <c r="B32" t="s">
        <v>298</v>
      </c>
      <c r="C32" t="s">
        <v>298</v>
      </c>
      <c r="D32" t="s">
        <v>466</v>
      </c>
      <c r="E32">
        <v>1405</v>
      </c>
      <c r="F32">
        <v>1291</v>
      </c>
      <c r="G32">
        <v>1081</v>
      </c>
    </row>
    <row r="33" spans="1:7">
      <c r="A33" t="s">
        <v>478</v>
      </c>
      <c r="B33" t="s">
        <v>251</v>
      </c>
      <c r="C33" t="s">
        <v>251</v>
      </c>
      <c r="D33" t="s">
        <v>448</v>
      </c>
      <c r="F33">
        <v>131</v>
      </c>
      <c r="G33">
        <v>-1</v>
      </c>
    </row>
    <row r="34" spans="1:7">
      <c r="A34" t="s">
        <v>479</v>
      </c>
      <c r="D34" t="s">
        <v>466</v>
      </c>
      <c r="F34">
        <v>-631</v>
      </c>
      <c r="G34">
        <v>-699</v>
      </c>
    </row>
    <row r="35" spans="1:7">
      <c r="A35" t="s">
        <v>480</v>
      </c>
      <c r="D35" t="s">
        <v>466</v>
      </c>
      <c r="G35">
        <v>-4801</v>
      </c>
    </row>
    <row r="36" spans="1:7">
      <c r="A36" t="s">
        <v>481</v>
      </c>
      <c r="D36" t="s">
        <v>466</v>
      </c>
      <c r="E36">
        <v>-8125</v>
      </c>
      <c r="F36">
        <v>-5625</v>
      </c>
      <c r="G36">
        <v>-1250</v>
      </c>
    </row>
    <row r="37" spans="1:7">
      <c r="A37" t="s">
        <v>482</v>
      </c>
      <c r="B37" t="s">
        <v>302</v>
      </c>
      <c r="C37" t="s">
        <v>302</v>
      </c>
      <c r="D37" t="s">
        <v>474</v>
      </c>
      <c r="E37">
        <v>-21000</v>
      </c>
      <c r="F37">
        <v>-21000</v>
      </c>
    </row>
    <row r="38" spans="1:7">
      <c r="A38" t="s">
        <v>483</v>
      </c>
      <c r="B38" t="s">
        <v>484</v>
      </c>
      <c r="C38" t="s">
        <v>484</v>
      </c>
      <c r="D38" t="s">
        <v>474</v>
      </c>
      <c r="G38">
        <v>-679</v>
      </c>
    </row>
    <row r="39" spans="1:7">
      <c r="A39" t="s">
        <v>485</v>
      </c>
      <c r="B39" t="s">
        <v>299</v>
      </c>
      <c r="C39" t="s">
        <v>299</v>
      </c>
      <c r="D39" t="s">
        <v>474</v>
      </c>
      <c r="G39">
        <v>100000</v>
      </c>
    </row>
    <row r="40" spans="1:7">
      <c r="A40" t="s">
        <v>486</v>
      </c>
      <c r="B40" t="s">
        <v>299</v>
      </c>
      <c r="C40" t="s">
        <v>299</v>
      </c>
      <c r="D40" t="s">
        <v>474</v>
      </c>
      <c r="E40">
        <v>27000</v>
      </c>
      <c r="G40">
        <v>31000</v>
      </c>
    </row>
    <row r="41" spans="1:7">
      <c r="A41" t="s">
        <v>487</v>
      </c>
      <c r="B41" t="s">
        <v>311</v>
      </c>
      <c r="C41" t="s">
        <v>311</v>
      </c>
      <c r="D41" t="s">
        <v>474</v>
      </c>
      <c r="E41">
        <v>-9881</v>
      </c>
      <c r="F41">
        <v>-34517</v>
      </c>
      <c r="G41">
        <v>116394</v>
      </c>
    </row>
    <row r="42" spans="1:7">
      <c r="A42" t="s">
        <v>488</v>
      </c>
      <c r="B42" t="s">
        <v>489</v>
      </c>
      <c r="C42" t="s">
        <v>312</v>
      </c>
      <c r="D42" t="s">
        <v>474</v>
      </c>
      <c r="E42">
        <v>-1871</v>
      </c>
      <c r="F42">
        <v>-13153</v>
      </c>
      <c r="G42">
        <v>1375</v>
      </c>
    </row>
    <row r="43" spans="1:7">
      <c r="A43" t="s">
        <v>490</v>
      </c>
      <c r="B43" t="s">
        <v>491</v>
      </c>
      <c r="C43" t="s">
        <v>315</v>
      </c>
      <c r="D43" t="s">
        <v>474</v>
      </c>
      <c r="E43">
        <v>6861</v>
      </c>
      <c r="F43">
        <v>20014</v>
      </c>
      <c r="G43">
        <v>18639</v>
      </c>
    </row>
    <row r="44" spans="1:7">
      <c r="A44" t="s">
        <v>492</v>
      </c>
      <c r="B44" t="s">
        <v>316</v>
      </c>
      <c r="C44" t="s">
        <v>316</v>
      </c>
      <c r="D44" t="s">
        <v>474</v>
      </c>
      <c r="E44">
        <v>4990</v>
      </c>
      <c r="F44">
        <v>6861</v>
      </c>
      <c r="G44">
        <v>20014</v>
      </c>
    </row>
    <row r="45" spans="1:7">
      <c r="A45" t="s">
        <v>493</v>
      </c>
      <c r="D45" t="s">
        <v>474</v>
      </c>
    </row>
    <row r="46" spans="1:7">
      <c r="A46" t="s">
        <v>494</v>
      </c>
      <c r="B46" t="s">
        <v>495</v>
      </c>
      <c r="C46" t="s">
        <v>247</v>
      </c>
      <c r="D46" t="s">
        <v>448</v>
      </c>
    </row>
    <row r="47" spans="1:7">
      <c r="D47" t="s">
        <v>474</v>
      </c>
      <c r="E47">
        <v>10232</v>
      </c>
      <c r="F47">
        <v>13421</v>
      </c>
      <c r="G47">
        <v>11811</v>
      </c>
    </row>
    <row r="48" spans="1:7">
      <c r="A48" t="s">
        <v>496</v>
      </c>
      <c r="D48" t="s">
        <v>474</v>
      </c>
      <c r="E48">
        <v>3025</v>
      </c>
      <c r="F48">
        <v>2341</v>
      </c>
      <c r="G48">
        <v>702</v>
      </c>
    </row>
    <row r="49" spans="1:7">
      <c r="A49" t="s">
        <v>497</v>
      </c>
      <c r="B49" t="s">
        <v>286</v>
      </c>
      <c r="C49" t="s">
        <v>286</v>
      </c>
      <c r="D49" t="s">
        <v>466</v>
      </c>
      <c r="E49">
        <v>468</v>
      </c>
      <c r="F49">
        <v>958</v>
      </c>
      <c r="G49">
        <v>1884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060105-8682-4606-B015-7F6125C760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B80437-0560-45B0-85C4-9ABF6A8F6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CC20E6-4F3B-4C38-8C77-B0CFF78111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2021-11-17T08:15:38Z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