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84" i="1"/>
  <c r="F184" i="1"/>
  <c r="G92" i="1"/>
  <c r="F92" i="1"/>
  <c r="G89" i="1"/>
  <c r="F89" i="1"/>
  <c r="G432" i="1" l="1"/>
  <c r="G433" i="1" s="1"/>
  <c r="F432" i="1"/>
  <c r="F433" i="1" s="1"/>
  <c r="G418" i="1"/>
  <c r="F418" i="1"/>
  <c r="G417" i="1"/>
  <c r="F417" i="1"/>
  <c r="G397" i="1"/>
  <c r="G409" i="1" s="1"/>
  <c r="G410" i="1" s="1"/>
  <c r="F397" i="1"/>
  <c r="F409" i="1" s="1"/>
  <c r="F410" i="1" s="1"/>
  <c r="O382" i="1"/>
  <c r="N382" i="1"/>
  <c r="O381" i="1"/>
  <c r="N381" i="1"/>
  <c r="M381" i="1"/>
  <c r="L381" i="1"/>
  <c r="K381" i="1"/>
  <c r="J381" i="1"/>
  <c r="I381" i="1"/>
  <c r="F381" i="1"/>
  <c r="M377" i="1"/>
  <c r="O376" i="1"/>
  <c r="O375" i="1"/>
  <c r="N375" i="1"/>
  <c r="M375" i="1"/>
  <c r="L375" i="1"/>
  <c r="K375" i="1"/>
  <c r="J375" i="1"/>
  <c r="I375" i="1"/>
  <c r="F375" i="1"/>
  <c r="K373" i="1"/>
  <c r="H373" i="1"/>
  <c r="O371" i="1"/>
  <c r="L371" i="1"/>
  <c r="N370" i="1"/>
  <c r="I370" i="1"/>
  <c r="K369" i="1"/>
  <c r="J369" i="1"/>
  <c r="H369" i="1"/>
  <c r="M368" i="1"/>
  <c r="L368" i="1"/>
  <c r="O366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2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8" i="1" s="1"/>
  <c r="I44" i="1"/>
  <c r="I378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J30" i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F11" i="1"/>
  <c r="O10" i="1"/>
  <c r="N10" i="1"/>
  <c r="N376" i="1" s="1"/>
  <c r="M10" i="1"/>
  <c r="L10" i="1"/>
  <c r="K10" i="1"/>
  <c r="J10" i="1"/>
  <c r="I10" i="1"/>
  <c r="H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N6" i="1"/>
  <c r="N371" i="1" s="1"/>
  <c r="M6" i="1"/>
  <c r="M371" i="1" s="1"/>
  <c r="L6" i="1"/>
  <c r="K6" i="1"/>
  <c r="K371" i="1" s="1"/>
  <c r="J6" i="1"/>
  <c r="J371" i="1" s="1"/>
  <c r="I6" i="1"/>
  <c r="I365" i="1" s="1"/>
  <c r="H6" i="1"/>
  <c r="H365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384" i="1" l="1"/>
  <c r="F13" i="1"/>
  <c r="F377" i="1"/>
  <c r="F353" i="1"/>
  <c r="F355" i="1" s="1"/>
  <c r="F357" i="1" s="1"/>
  <c r="F385" i="1"/>
  <c r="G383" i="1"/>
  <c r="G382" i="1"/>
  <c r="G326" i="1"/>
  <c r="F382" i="1"/>
  <c r="F383" i="1"/>
  <c r="F12" i="1"/>
  <c r="G12" i="1"/>
  <c r="L366" i="1"/>
  <c r="J368" i="1"/>
  <c r="J372" i="1"/>
  <c r="J377" i="1"/>
  <c r="H378" i="1"/>
  <c r="L382" i="1"/>
  <c r="J383" i="1"/>
  <c r="H384" i="1"/>
  <c r="K368" i="1"/>
  <c r="O370" i="1"/>
  <c r="I373" i="1"/>
  <c r="G375" i="1"/>
  <c r="M376" i="1"/>
  <c r="K377" i="1"/>
  <c r="G381" i="1"/>
  <c r="M382" i="1"/>
  <c r="K383" i="1"/>
  <c r="I384" i="1"/>
  <c r="J384" i="1"/>
  <c r="M372" i="1"/>
  <c r="F363" i="1"/>
  <c r="N368" i="1"/>
  <c r="J370" i="1"/>
  <c r="H371" i="1"/>
  <c r="N372" i="1"/>
  <c r="L373" i="1"/>
  <c r="H376" i="1"/>
  <c r="N377" i="1"/>
  <c r="L378" i="1"/>
  <c r="H382" i="1"/>
  <c r="H375" i="1"/>
  <c r="H381" i="1"/>
  <c r="K378" i="1"/>
  <c r="G363" i="1"/>
  <c r="O368" i="1"/>
  <c r="I371" i="1"/>
  <c r="O372" i="1"/>
  <c r="I376" i="1"/>
  <c r="G377" i="1"/>
  <c r="O377" i="1"/>
  <c r="M378" i="1"/>
  <c r="I382" i="1"/>
  <c r="F44" i="1"/>
  <c r="H363" i="1"/>
  <c r="K384" i="1"/>
  <c r="G13" i="1"/>
  <c r="G44" i="1"/>
  <c r="I363" i="1"/>
  <c r="F366" i="1" l="1"/>
  <c r="F14" i="1"/>
  <c r="G378" i="1"/>
  <c r="G370" i="1"/>
  <c r="G59" i="1"/>
  <c r="G67" i="1" s="1"/>
  <c r="G71" i="1" s="1"/>
  <c r="F376" i="1"/>
  <c r="G353" i="1"/>
  <c r="G355" i="1" s="1"/>
  <c r="G357" i="1" s="1"/>
  <c r="G385" i="1"/>
  <c r="G366" i="1"/>
  <c r="G14" i="1"/>
  <c r="F378" i="1"/>
  <c r="F370" i="1"/>
  <c r="F59" i="1"/>
  <c r="F67" i="1" s="1"/>
  <c r="F71" i="1" s="1"/>
  <c r="G376" i="1"/>
  <c r="G373" i="1" l="1"/>
  <c r="G83" i="1"/>
  <c r="G372" i="1"/>
  <c r="G6" i="1"/>
  <c r="F373" i="1"/>
  <c r="F83" i="1"/>
  <c r="F6" i="1"/>
  <c r="F372" i="1"/>
  <c r="F371" i="1" l="1"/>
  <c r="F365" i="1"/>
  <c r="G371" i="1"/>
  <c r="G365" i="1"/>
</calcChain>
</file>

<file path=xl/sharedStrings.xml><?xml version="1.0" encoding="utf-8"?>
<sst xmlns="http://schemas.openxmlformats.org/spreadsheetml/2006/main" count="979" uniqueCount="548">
  <si>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</si>
  <si>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</si>
  <si>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</si>
  <si>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</si>
  <si>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</si>
  <si>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</si>
  <si>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</si>
  <si>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</si>
  <si>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</si>
  <si>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</si>
  <si>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</si>
  <si>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</si>
  <si>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</si>
  <si>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</si>
  <si>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</si>
  <si>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</si>
  <si>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</si>
  <si>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</si>
  <si>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</si>
  <si>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</si>
  <si>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</si>
  <si>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</si>
  <si>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</si>
  <si>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</si>
  <si>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</si>
  <si>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</si>
  <si>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</si>
  <si>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</si>
  <si>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</si>
  <si>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</si>
  <si>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</si>
  <si>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</si>
  <si>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</si>
  <si>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</si>
  <si>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</si>
  <si>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</si>
  <si>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</si>
  <si>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</si>
  <si>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</si>
  <si>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</si>
  <si>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</si>
  <si>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</si>
  <si>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</si>
  <si>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</si>
  <si>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</si>
  <si>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</si>
  <si>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</si>
  <si>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</si>
  <si>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</si>
  <si>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</si>
  <si>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</si>
  <si>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</si>
  <si>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</si>
  <si>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</si>
  <si>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</si>
  <si>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</si>
  <si>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</si>
  <si>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</si>
  <si>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</si>
  <si>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</si>
  <si>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</si>
  <si>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</si>
  <si>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</si>
  <si>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</si>
  <si>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</si>
  <si>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</si>
  <si>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</si>
  <si>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</si>
  <si>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</si>
  <si>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</si>
  <si>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</si>
  <si>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</si>
  <si>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</si>
  <si>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</si>
  <si>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</si>
  <si>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</si>
  <si>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</si>
  <si>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</si>
  <si>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</si>
  <si>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</si>
  <si>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</si>
  <si>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</si>
  <si>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</si>
  <si>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</si>
  <si>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</si>
  <si>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</si>
  <si>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</si>
  <si>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</si>
  <si>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</si>
  <si>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</si>
  <si>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</si>
  <si>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</si>
  <si>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</si>
  <si>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</si>
  <si>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</si>
  <si>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</si>
  <si>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</si>
  <si>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</si>
  <si>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</si>
  <si>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</si>
  <si>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</si>
  <si>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</si>
  <si>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</si>
  <si>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</si>
  <si>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</si>
  <si>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</si>
  <si>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</si>
  <si>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</si>
  <si>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</si>
  <si>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</si>
  <si>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</si>
  <si>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</si>
  <si>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</si>
  <si>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</si>
  <si>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</si>
  <si>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</si>
  <si>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</si>
  <si>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</si>
  <si>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</si>
  <si>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</si>
  <si>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</si>
  <si>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</si>
  <si>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</si>
  <si>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</si>
  <si>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</si>
  <si>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</si>
  <si>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</si>
  <si>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</si>
  <si>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</si>
  <si>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</si>
  <si>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</si>
  <si>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</si>
  <si>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</si>
  <si>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</si>
  <si>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</si>
  <si>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</si>
  <si>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</si>
  <si>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</si>
  <si>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</si>
  <si>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</si>
  <si>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</si>
  <si>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</si>
  <si>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</si>
  <si>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</si>
  <si>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</si>
  <si>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</si>
  <si>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</si>
  <si>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</si>
  <si>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</si>
  <si>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</si>
  <si>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</si>
  <si>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</si>
  <si>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</si>
  <si>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</si>
  <si>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</si>
  <si>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</si>
  <si>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</si>
  <si>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</si>
  <si>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</si>
  <si>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</si>
  <si>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</si>
  <si>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</si>
  <si>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</si>
  <si>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</si>
  <si>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</si>
  <si>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</si>
  <si>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</si>
  <si>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</si>
  <si>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</si>
  <si>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</si>
  <si>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</si>
  <si>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</si>
  <si>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</si>
  <si>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</si>
  <si>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</si>
  <si>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</si>
  <si>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</si>
  <si>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</si>
  <si>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</si>
  <si>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</si>
  <si>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</si>
  <si>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</si>
  <si>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</si>
  <si>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</si>
  <si>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</si>
  <si>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</si>
  <si>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</si>
  <si>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</si>
  <si>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</si>
  <si>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</si>
  <si>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</si>
  <si>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</si>
  <si>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</si>
  <si>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</si>
  <si>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</si>
  <si>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</si>
  <si>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</si>
  <si>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</si>
  <si>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</si>
  <si>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</si>
  <si>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</si>
  <si>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</si>
  <si>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</si>
  <si>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</si>
  <si>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</si>
  <si>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</si>
  <si>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</si>
  <si>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</si>
  <si>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</si>
  <si>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</si>
  <si>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</si>
  <si>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</si>
  <si>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</si>
  <si>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</si>
  <si>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</si>
  <si>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</si>
  <si>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</si>
  <si>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</si>
  <si>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</si>
  <si>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</si>
  <si>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</si>
  <si>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</si>
  <si>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</si>
  <si>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</si>
  <si>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</si>
  <si>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</si>
  <si>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</si>
  <si>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</si>
  <si>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</si>
  <si>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</si>
  <si>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</si>
  <si>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</si>
  <si>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</si>
  <si>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</si>
  <si>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</si>
  <si>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</si>
  <si>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</si>
  <si>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</si>
  <si>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</si>
  <si>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</si>
  <si>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</si>
  <si>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</si>
  <si>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</si>
  <si>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</si>
  <si>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</si>
  <si>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</si>
  <si>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</si>
  <si>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</si>
  <si>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</si>
  <si>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</si>
  <si>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</si>
  <si>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</si>
  <si>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</si>
  <si>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</si>
  <si>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</si>
  <si>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</si>
  <si>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</si>
  <si>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</si>
  <si>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</si>
  <si>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</si>
  <si>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</si>
  <si>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</si>
  <si>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</si>
  <si>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</si>
  <si>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</si>
  <si>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</si>
  <si>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</si>
  <si>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</si>
  <si>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</si>
  <si>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</si>
  <si>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</si>
  <si>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</si>
  <si>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</si>
  <si>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</si>
  <si>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</si>
  <si>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</si>
  <si>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</si>
  <si>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</si>
  <si>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</si>
  <si>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</si>
  <si>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</si>
  <si>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</si>
  <si>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</si>
  <si>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</si>
  <si>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</si>
  <si>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</si>
  <si>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</si>
  <si>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</si>
  <si>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</si>
  <si>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</si>
  <si>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</si>
  <si>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</si>
  <si>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</si>
  <si>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</si>
  <si>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</si>
  <si>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</si>
  <si>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</si>
  <si>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</si>
  <si>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</si>
  <si>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</si>
  <si>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</si>
  <si>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</si>
  <si>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</si>
  <si>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</si>
  <si>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</si>
  <si>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</si>
  <si>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</si>
  <si>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</si>
  <si>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</si>
  <si>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</si>
  <si>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</si>
  <si>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</si>
  <si>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</si>
  <si>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</si>
  <si>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</si>
  <si>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</si>
  <si>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</si>
  <si>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</si>
  <si>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</si>
  <si>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</si>
  <si>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</si>
  <si>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</si>
  <si>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</si>
  <si>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</si>
  <si>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</si>
  <si>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</si>
  <si>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</si>
  <si>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</si>
  <si>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</si>
  <si>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</si>
  <si>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</si>
  <si>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</si>
  <si>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</si>
  <si>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</si>
  <si>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</si>
  <si>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</si>
  <si>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</si>
  <si>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</si>
  <si>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</si>
  <si>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</si>
  <si>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</si>
  <si>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</si>
  <si>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</si>
  <si>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</si>
  <si>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</si>
  <si>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</si>
  <si>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</si>
  <si>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</si>
  <si>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</si>
  <si>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</si>
  <si>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</si>
  <si>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</si>
  <si>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</si>
  <si>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</si>
  <si>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</si>
  <si>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</si>
  <si>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</si>
  <si>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</si>
  <si>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</si>
  <si>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</si>
  <si>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</si>
  <si>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</si>
  <si>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</si>
  <si>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</si>
  <si>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</si>
  <si>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</si>
  <si>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</si>
  <si>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</si>
  <si>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</si>
  <si>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</si>
  <si>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</si>
  <si>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</si>
  <si>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</si>
  <si>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</si>
  <si>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Amounts in millions, except share and per share data</t>
  </si>
  <si>
    <t>ASSETS</t>
  </si>
  <si>
    <t>Current assets:</t>
  </si>
  <si>
    <t>Cash and cash equivalents</t>
  </si>
  <si>
    <t>Receivables, less allowance for doubtful accounts of $18 and $12</t>
  </si>
  <si>
    <t>Inventories</t>
  </si>
  <si>
    <t>Other current assets</t>
  </si>
  <si>
    <t>Total current assets</t>
  </si>
  <si>
    <t>Property and equipment, net</t>
  </si>
  <si>
    <t>Property and Equipment</t>
  </si>
  <si>
    <t>Goodwill</t>
  </si>
  <si>
    <t>Intangible assets, net</t>
  </si>
  <si>
    <t>Other Intangibles</t>
  </si>
  <si>
    <t>Deferred tax asset</t>
  </si>
  <si>
    <t>Other assets</t>
  </si>
  <si>
    <t>Total assets</t>
  </si>
  <si>
    <t>LIABILITIES AND STOCKHOLDERS' EQUITY</t>
  </si>
  <si>
    <t>Current liabilities:</t>
  </si>
  <si>
    <t>Accounts payable</t>
  </si>
  <si>
    <t>Accrued compensation and benefits</t>
  </si>
  <si>
    <t>Accruals</t>
  </si>
  <si>
    <t>Current installments of long-term debt</t>
  </si>
  <si>
    <t>Other current liabilities</t>
  </si>
  <si>
    <t>Total current liabilities</t>
  </si>
  <si>
    <t>Long-term debt, excluding current installments</t>
  </si>
  <si>
    <t>Other liabilities</t>
  </si>
  <si>
    <t>Total liabilities</t>
  </si>
  <si>
    <t>Stockholders' equity:</t>
  </si>
  <si>
    <t>Common stock, par value $0.01; 1 billion shares authorized; 170.7 million and</t>
  </si>
  <si>
    <t>185.7 million shares issued and outstanding at February 3, 2019 and January 28, 2018, respectively</t>
  </si>
  <si>
    <t>Paid-in capital</t>
  </si>
  <si>
    <t>Accumulated deficit</t>
  </si>
  <si>
    <t>Accumulated other comprehensive loss</t>
  </si>
  <si>
    <t>Treasury stock, at cost, 34.2 million and 18.2 million shares at February 3, 2019 and</t>
  </si>
  <si>
    <t>Treasury Stock</t>
  </si>
  <si>
    <t>January 28, 2018, respectively</t>
  </si>
  <si>
    <t>Total stockholders' equity</t>
  </si>
  <si>
    <t>Consolidated results of operations</t>
  </si>
  <si>
    <t>Profit before Zakat</t>
  </si>
  <si>
    <t>Fiscal Year</t>
  </si>
  <si>
    <t>Dollars in millions</t>
  </si>
  <si>
    <t>Net sales</t>
  </si>
  <si>
    <t>Net revenue</t>
  </si>
  <si>
    <t>Revenue</t>
  </si>
  <si>
    <t>Gross profit</t>
  </si>
  <si>
    <t>Gross Profit</t>
  </si>
  <si>
    <t>Operating expenses:</t>
  </si>
  <si>
    <t>Selling, general &amp; administrative</t>
  </si>
  <si>
    <t>Depreciation &amp; amortization</t>
  </si>
  <si>
    <t>Restructuring</t>
  </si>
  <si>
    <t>Total operating expenses</t>
  </si>
  <si>
    <t>Operating income</t>
  </si>
  <si>
    <t>Interest expense</t>
  </si>
  <si>
    <t>Interest (income)</t>
  </si>
  <si>
    <t>Loss on extinguishment &amp; modification of debt</t>
  </si>
  <si>
    <t>Other Income - net</t>
  </si>
  <si>
    <t>Income from continuing operations before provision for income taxes</t>
  </si>
  <si>
    <t>Profit before Zakat and Income tax</t>
  </si>
  <si>
    <t>Provision for income taxes</t>
  </si>
  <si>
    <t>Income from continuing operations</t>
  </si>
  <si>
    <t>Income from discontinued operations, net of tax</t>
  </si>
  <si>
    <t>Net Income</t>
  </si>
  <si>
    <t>Non-GAAP Financial Data:</t>
  </si>
  <si>
    <t>Adjusted EBITDA</t>
  </si>
  <si>
    <t>Adjusted net income</t>
  </si>
  <si>
    <t>*not meaningful</t>
  </si>
  <si>
    <t>% of Net sales</t>
  </si>
  <si>
    <t>Fiscal Year 20182017</t>
  </si>
  <si>
    <t>Amounts in millions</t>
  </si>
  <si>
    <t>CASH FLOWS FROM OPERATING ACTIVITIES:</t>
  </si>
  <si>
    <t>Operating Activities</t>
  </si>
  <si>
    <t>Net income</t>
  </si>
  <si>
    <t>Reconciliation of net income to net cash provided by (used in) operating</t>
  </si>
  <si>
    <t>activities:</t>
  </si>
  <si>
    <t>Depreciation and amortization</t>
  </si>
  <si>
    <t>Provision for uncollectibles</t>
  </si>
  <si>
    <t>Non-cash interest expense</t>
  </si>
  <si>
    <t>Payment of discounts upon extinguishment of debt</t>
  </si>
  <si>
    <t>Stock-based compensation expense</t>
  </si>
  <si>
    <t>Deferred income taxes</t>
  </si>
  <si>
    <t>(Gain) loss on sales of businesses, net</t>
  </si>
  <si>
    <t>Other</t>
  </si>
  <si>
    <t>Changes in assets and liabilities, net of the effects of acquisitions &amp;</t>
  </si>
  <si>
    <t>dispositions:</t>
  </si>
  <si>
    <t>(Increase) decrease in receivables</t>
  </si>
  <si>
    <t>(Increase) decrease in inventories</t>
  </si>
  <si>
    <t>(Increase) decrease in other current assets</t>
  </si>
  <si>
    <t>(Increase) decrease in other assets</t>
  </si>
  <si>
    <t>Increase (decrease) in accounts payable and accrued liabilities</t>
  </si>
  <si>
    <t>Increase (decrease) in other long-term liabilities</t>
  </si>
  <si>
    <t>Net cash provided by (used in) operating activities</t>
  </si>
  <si>
    <t>CASH FLOWS FROM INVESTING ACTIVITIES:</t>
  </si>
  <si>
    <t>Investing Activities</t>
  </si>
  <si>
    <t>Capital expenditures</t>
  </si>
  <si>
    <t>Payments for businesses acquired, net</t>
  </si>
  <si>
    <t>Proceeds from sales of property and equipment</t>
  </si>
  <si>
    <t>Proceeds from sales of businesses, net</t>
  </si>
  <si>
    <t>Financing Activities</t>
  </si>
  <si>
    <t>Net cash provided by (used in) investing activities</t>
  </si>
  <si>
    <t>CASH FLOWS FROM FINANCING ACTIVITIES:</t>
  </si>
  <si>
    <t>Proceeds from issuance of common stock under employee benefit plans</t>
  </si>
  <si>
    <t>Purchase of treasury shares</t>
  </si>
  <si>
    <t>Tax withholdings on stock-based awards</t>
  </si>
  <si>
    <t>Borrowings of long-term debt</t>
  </si>
  <si>
    <t>Repayments of long-term debt</t>
  </si>
  <si>
    <t>Borrowings on long-term revolver debt</t>
  </si>
  <si>
    <t>Repayments on long-term revolver debt</t>
  </si>
  <si>
    <t>Debt issuance and modification costs</t>
  </si>
  <si>
    <t>Other financing activities</t>
  </si>
  <si>
    <t>Net cash provided by (used in) financing activities</t>
  </si>
  <si>
    <t>Effect of exchange rates on cash and cash equivalents</t>
  </si>
  <si>
    <t>Increase (decrease) in cash and cash equivalents</t>
  </si>
  <si>
    <t>Cash and cash equivalents at beginning of period</t>
  </si>
  <si>
    <t>Net Sales</t>
  </si>
  <si>
    <t>Cost of sales</t>
  </si>
  <si>
    <t>Selling, general and administrative</t>
  </si>
  <si>
    <t>Operating Income</t>
  </si>
  <si>
    <t>Income from Continuing Operations Before Provision for Income Taxes</t>
  </si>
  <si>
    <t>Income from Continuing Operations</t>
  </si>
  <si>
    <t>Other comprehensive income (loss):</t>
  </si>
  <si>
    <t>Foreign currency translation adjustment</t>
  </si>
  <si>
    <t>Unrealized loss on cash flow hedge, net of tax of $5, $,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</si>
  <si>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</si>
  <si>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</si>
  <si>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</si>
  <si>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</si>
  <si>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</si>
  <si>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should be 2019 &amp; 2018</t>
  </si>
  <si>
    <t>changed value</t>
  </si>
  <si>
    <t>added value</t>
  </si>
  <si>
    <t>turnover</t>
  </si>
  <si>
    <t>cost of goods sold</t>
  </si>
  <si>
    <t>net sales</t>
  </si>
  <si>
    <t>cost of sales</t>
  </si>
  <si>
    <t>changed value &amp; sign</t>
  </si>
  <si>
    <t>deleted value</t>
  </si>
  <si>
    <t>administrative expenses</t>
  </si>
  <si>
    <t>depreciation</t>
  </si>
  <si>
    <t>selling, general and administrative</t>
  </si>
  <si>
    <t>depreciation and amortization</t>
  </si>
  <si>
    <t>other operating expenses</t>
  </si>
  <si>
    <t>restructuring</t>
  </si>
  <si>
    <t>interest expense</t>
  </si>
  <si>
    <t>interest (income)</t>
  </si>
  <si>
    <t>interest received and financial income</t>
  </si>
  <si>
    <t>unrealized gain or loss</t>
  </si>
  <si>
    <t>loss on extinguishment &amp; modification of debt</t>
  </si>
  <si>
    <t>current taxation</t>
  </si>
  <si>
    <t>provision for income taxes</t>
  </si>
  <si>
    <t>income from discontinued operations, net of tax</t>
  </si>
  <si>
    <t>foreign currency translation adjustment</t>
  </si>
  <si>
    <t>Unrealized loss on cash flow hedge, net of tax of $5, $—, $—</t>
  </si>
  <si>
    <t>land</t>
  </si>
  <si>
    <t>buildings and improvements</t>
  </si>
  <si>
    <t>transportation equipment</t>
  </si>
  <si>
    <t>furniture, fixtures and equipment</t>
  </si>
  <si>
    <t>capitalized software</t>
  </si>
  <si>
    <t>construction in progress</t>
  </si>
  <si>
    <t>less accumulated depreciation &amp; amortization</t>
  </si>
  <si>
    <t>accumulated depreciation and amortisation</t>
  </si>
  <si>
    <t>land and buildings</t>
  </si>
  <si>
    <t>vehicles</t>
  </si>
  <si>
    <t>property, plant and equipment</t>
  </si>
  <si>
    <t>accounts payable</t>
  </si>
  <si>
    <t>accrued compensation and benefits</t>
  </si>
  <si>
    <t>current installments of long-term debt</t>
  </si>
  <si>
    <t>other current liabilities</t>
  </si>
  <si>
    <t>long-term debt, excluding current installments</t>
  </si>
  <si>
    <t>other liabilities</t>
  </si>
  <si>
    <t>ordinary shares</t>
  </si>
  <si>
    <t>common stock, par value $0.01</t>
  </si>
  <si>
    <t>paid-in capital</t>
  </si>
  <si>
    <t>treasury stock (-)</t>
  </si>
  <si>
    <t>treasury stock, at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</si>
</sst>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2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0" applyFont="1"/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Fill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  <xf numFmtId="3" fontId="0" fillId="0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5C-404C-9C5C-0C2EB9CDF9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E32-453B-9AF2-C2B5A1A179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CC3-401F-A044-EDAF4ED08B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548-46AE-98FA-5774176ADA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94-4686-9794-15C266839B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D9C-4B50-8456-BFDAEF8B2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D7-4A04-A512-9076B2EC44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896-4ABA-95BC-DF617F02C1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0D1-4D24-AB74-274D8B813B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14-422F-91F8-6963178F8A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4D9-481F-B030-78479ACD2E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93C-40C2-8E97-C6947EE8F7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66D-4C1B-9725-AB5EB8AB80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567-42A9-A2D9-527BD5D95C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E1C-45F2-B067-52367C8CC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1.140625" style="1" customWidth="1"/>
    <col min="6" max="7" width="16.140625" style="38" customWidth="1"/>
    <col min="8" max="15" width="0" hidden="1" customWidth="1"/>
  </cols>
  <sheetData>
    <row r="1" spans="5:16">
      <c r="E1" s="3" t="s">
        <v>0</v>
      </c>
      <c r="F1" s="2" t="s">
        <v>1</v>
      </c>
      <c r="G1" s="2"/>
    </row>
    <row r="2" spans="5:16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6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  <c r="P3" s="49" t="s">
        <v>501</v>
      </c>
    </row>
    <row r="4" spans="5:16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6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6">
      <c r="E6" s="6" t="s">
        <v>10</v>
      </c>
      <c r="F6" s="7">
        <f>F71</f>
        <v>396</v>
      </c>
      <c r="G6" s="7">
        <f t="shared" ref="G6:O6" si="1">IF(G4=$BF$1,"",G71)</f>
        <v>968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6">
      <c r="E7" s="6" t="s">
        <v>11</v>
      </c>
      <c r="F7" s="7">
        <f>F128</f>
        <v>2647</v>
      </c>
      <c r="G7" s="7">
        <f t="shared" ref="G7:O7" si="2">IF(G4=$BF$1,"",G128)</f>
        <v>2443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6">
      <c r="E8" s="6" t="s">
        <v>12</v>
      </c>
      <c r="F8" s="7">
        <f>F161</f>
        <v>1586</v>
      </c>
      <c r="G8" s="7">
        <f t="shared" ref="G8:O8" si="3">IF(G4=$BF$1,"",G161)</f>
        <v>1875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6">
      <c r="E9" s="6" t="s">
        <v>13</v>
      </c>
      <c r="F9" s="7">
        <f>F189</f>
        <v>746</v>
      </c>
      <c r="G9" s="7">
        <f t="shared" ref="G9:O9" si="4">IF(G4=$BF$1,"",G189)</f>
        <v>621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6">
      <c r="E10" s="6" t="s">
        <v>14</v>
      </c>
      <c r="F10" s="7">
        <f>F210</f>
        <v>2206</v>
      </c>
      <c r="G10" s="7">
        <f t="shared" ref="G10:O10" si="5">IF(G4=$BF$1,"",G210)</f>
        <v>2231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6">
      <c r="E11" s="6" t="s">
        <v>15</v>
      </c>
      <c r="F11" s="7">
        <f>F227</f>
        <v>1281</v>
      </c>
      <c r="G11" s="7">
        <f t="shared" ref="G11:O11" si="6">IF(G4=$BF$1,"",G227)</f>
        <v>1466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6">
      <c r="E12" s="1" t="s">
        <v>16</v>
      </c>
      <c r="F12" s="35">
        <f>SUM(F7:F8)</f>
        <v>4233</v>
      </c>
      <c r="G12" s="35">
        <f t="shared" ref="G12:O12" si="7">IF(G4=$BF$1,"",SUM(G7:G8))</f>
        <v>4318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6">
      <c r="E13" s="1" t="s">
        <v>17</v>
      </c>
      <c r="F13" s="35">
        <f>SUM(F9:F11)</f>
        <v>4233</v>
      </c>
      <c r="G13" s="35">
        <f t="shared" ref="G13:O13" si="8">IF(G4=$BF$1,"",SUM(G9:G11))</f>
        <v>4318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6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6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6047</v>
      </c>
      <c r="G24">
        <v>5121</v>
      </c>
      <c r="H24">
        <v>96</v>
      </c>
      <c r="P24" s="49" t="s">
        <v>502</v>
      </c>
    </row>
    <row r="25" spans="5:16">
      <c r="E25" s="1" t="s">
        <v>27</v>
      </c>
      <c r="F25" s="38">
        <v>3672</v>
      </c>
      <c r="G25" s="38">
        <v>3088</v>
      </c>
      <c r="P25" s="49" t="s">
        <v>503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2375</v>
      </c>
      <c r="G30" s="7">
        <f>IF(G4=$BF$1,"",G24-G25+ABS(G26)-G27-G28-G29)</f>
        <v>2033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50"/>
    </row>
    <row r="31" spans="5:16">
      <c r="E31" s="12" t="s">
        <v>33</v>
      </c>
      <c r="F31"/>
      <c r="G31"/>
      <c r="H31">
        <v>-551</v>
      </c>
      <c r="P31" s="49" t="s">
        <v>509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1543</v>
      </c>
      <c r="G34">
        <v>1334</v>
      </c>
      <c r="H34">
        <v>-30</v>
      </c>
      <c r="P34" s="49" t="s">
        <v>508</v>
      </c>
    </row>
    <row r="35" spans="5:16">
      <c r="E35" s="1" t="s">
        <v>37</v>
      </c>
    </row>
    <row r="36" spans="5:16">
      <c r="E36" s="1" t="s">
        <v>38</v>
      </c>
      <c r="F36" s="38">
        <v>9</v>
      </c>
      <c r="G36" s="38">
        <v>6</v>
      </c>
      <c r="P36" s="49" t="s">
        <v>503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99</v>
      </c>
      <c r="G40">
        <v>85</v>
      </c>
      <c r="H40">
        <v>2</v>
      </c>
      <c r="P40" s="49" t="s">
        <v>502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1651</v>
      </c>
      <c r="G43" s="7">
        <f>G32+G33+G34+G35+G36+G37+G38+G39+G40+G41+G42</f>
        <v>1425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0"/>
    </row>
    <row r="44" spans="5:16">
      <c r="E44" s="6" t="s">
        <v>46</v>
      </c>
      <c r="F44" s="7">
        <f>F30+F31-F43</f>
        <v>724</v>
      </c>
      <c r="G44" s="7">
        <f>IF(G4=$BF$1,"",G30+G31-G43)</f>
        <v>608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0"/>
    </row>
    <row r="45" spans="5:16">
      <c r="E45" s="1" t="s">
        <v>47</v>
      </c>
    </row>
    <row r="46" spans="5:16">
      <c r="E46" s="1" t="s">
        <v>48</v>
      </c>
      <c r="F46" s="38">
        <v>-69</v>
      </c>
      <c r="G46" s="38">
        <v>-84</v>
      </c>
      <c r="P46" s="49" t="s">
        <v>503</v>
      </c>
    </row>
    <row r="47" spans="5:16">
      <c r="E47" s="1" t="s">
        <v>49</v>
      </c>
    </row>
    <row r="48" spans="5:16">
      <c r="E48" s="1" t="s">
        <v>50</v>
      </c>
      <c r="F48" s="38">
        <v>1</v>
      </c>
      <c r="G48" s="38">
        <v>2</v>
      </c>
      <c r="P48" s="49" t="s">
        <v>503</v>
      </c>
    </row>
    <row r="49" spans="5:16">
      <c r="E49" s="1" t="s">
        <v>51</v>
      </c>
      <c r="F49">
        <v>130</v>
      </c>
      <c r="G49">
        <v>166</v>
      </c>
      <c r="H49">
        <v>-623</v>
      </c>
      <c r="P49" s="49" t="s">
        <v>502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0</v>
      </c>
      <c r="P52" s="49" t="s">
        <v>509</v>
      </c>
    </row>
    <row r="53" spans="5:16">
      <c r="E53" s="1" t="s">
        <v>55</v>
      </c>
    </row>
    <row r="54" spans="5:16">
      <c r="E54" s="1" t="s">
        <v>56</v>
      </c>
    </row>
    <row r="55" spans="5:16">
      <c r="E55" s="1" t="s">
        <v>57</v>
      </c>
    </row>
    <row r="56" spans="5:16">
      <c r="E56" s="1" t="s">
        <v>58</v>
      </c>
      <c r="F56"/>
      <c r="G56"/>
      <c r="H56">
        <v>0</v>
      </c>
      <c r="P56" s="49" t="s">
        <v>509</v>
      </c>
    </row>
    <row r="57" spans="5:16">
      <c r="E57" s="1" t="s">
        <v>59</v>
      </c>
      <c r="F57" s="38">
        <v>2</v>
      </c>
      <c r="G57" s="38">
        <v>-2</v>
      </c>
      <c r="P57" s="49" t="s">
        <v>503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528</v>
      </c>
      <c r="G59" s="7">
        <f>IF(G4=$BF$1,"",G44+G45+G46+G47+G48-G49-G50-G51+G52-G53+G54+G55-G56+G57+G58)</f>
        <v>358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</row>
    <row r="60" spans="5:16">
      <c r="E60" s="1" t="s">
        <v>62</v>
      </c>
      <c r="F60">
        <v>135</v>
      </c>
      <c r="G60">
        <v>193</v>
      </c>
      <c r="H60">
        <v>280</v>
      </c>
      <c r="P60" s="49" t="s">
        <v>502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393</v>
      </c>
      <c r="G67" s="7">
        <f>IF(G4=$BF$1,"",SUM(G59,-G60,-ABS(G61),-G62,-G66))</f>
        <v>165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0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  <c r="F70" s="38">
        <v>3</v>
      </c>
      <c r="G70" s="38">
        <v>803</v>
      </c>
      <c r="P70" s="49" t="s">
        <v>503</v>
      </c>
    </row>
    <row r="71" spans="5:16">
      <c r="E71" s="6" t="s">
        <v>70</v>
      </c>
      <c r="F71" s="7">
        <f>SUM(F67:F70)</f>
        <v>396</v>
      </c>
      <c r="G71" s="7">
        <f t="shared" ref="G71:O71" si="14">IF(G4=$BF$1,"",SUM(G67:G70))</f>
        <v>968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50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  <c r="F76" s="38">
        <v>-15</v>
      </c>
      <c r="P76" s="49" t="s">
        <v>503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381</v>
      </c>
      <c r="G83" s="7">
        <f t="shared" ref="G83:O83" si="15">IF(G4=$BF$1,"",SUM(G71:G82))</f>
        <v>968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50"/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14+296</f>
        <v>310</v>
      </c>
      <c r="G89" s="38">
        <f>11+195</f>
        <v>206</v>
      </c>
      <c r="P89" s="49" t="s">
        <v>503</v>
      </c>
    </row>
    <row r="90" spans="5:16">
      <c r="E90" s="1" t="s">
        <v>82</v>
      </c>
      <c r="F90" s="38">
        <v>55</v>
      </c>
      <c r="G90" s="38">
        <v>123</v>
      </c>
      <c r="P90" s="49" t="s">
        <v>503</v>
      </c>
    </row>
    <row r="91" spans="5:16">
      <c r="E91" s="1" t="s">
        <v>83</v>
      </c>
    </row>
    <row r="92" spans="5:16">
      <c r="E92" s="12" t="s">
        <v>84</v>
      </c>
      <c r="F92">
        <f>269+258</f>
        <v>527</v>
      </c>
      <c r="G92">
        <f>226+236</f>
        <v>462</v>
      </c>
      <c r="P92" s="49" t="s">
        <v>502</v>
      </c>
    </row>
    <row r="93" spans="5:16">
      <c r="E93" s="1" t="s">
        <v>85</v>
      </c>
      <c r="F93" s="38">
        <v>66</v>
      </c>
      <c r="G93" s="38">
        <v>62</v>
      </c>
      <c r="P93" s="49" t="s">
        <v>503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958</v>
      </c>
      <c r="G98" s="7">
        <f>IF(G4=$BF$1,"",G89+G90+G91+G92+G93+G94+G95+G96)</f>
        <v>853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0"/>
    </row>
    <row r="99" spans="5:16">
      <c r="E99" s="1" t="s">
        <v>89</v>
      </c>
      <c r="F99" s="38">
        <v>-588</v>
      </c>
      <c r="G99" s="38">
        <v>-528</v>
      </c>
      <c r="P99" s="49" t="s">
        <v>503</v>
      </c>
    </row>
    <row r="100" spans="5:16">
      <c r="E100" s="6" t="s">
        <v>90</v>
      </c>
      <c r="F100" s="7">
        <f>F98+F99</f>
        <v>370</v>
      </c>
      <c r="G100" s="7">
        <f t="shared" ref="G100:O100" si="17">IF(G4=$BF$1,"",G98+G99)</f>
        <v>325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0"/>
    </row>
    <row r="101" spans="5:16">
      <c r="E101" s="1" t="s">
        <v>91</v>
      </c>
      <c r="F101">
        <v>1990</v>
      </c>
      <c r="G101">
        <v>1807</v>
      </c>
    </row>
    <row r="102" spans="5:16">
      <c r="E102" s="1" t="s">
        <v>92</v>
      </c>
      <c r="F102">
        <v>191</v>
      </c>
      <c r="G102">
        <v>91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2181</v>
      </c>
      <c r="G104" s="7">
        <f t="shared" ref="G104:O104" si="18">IF(G4=$BF$1,"",G101+G102+G103)</f>
        <v>1898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78</v>
      </c>
      <c r="G111">
        <v>205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18</v>
      </c>
      <c r="G126">
        <v>15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2647</v>
      </c>
      <c r="G128" s="7">
        <f t="shared" ref="G128:O128" si="19">IF(G4=$BF$1,"",G100+SUM(G104:G126))</f>
        <v>2443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38</v>
      </c>
      <c r="G130">
        <v>558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38</v>
      </c>
      <c r="G140" s="7">
        <f t="shared" ref="G140:O140" si="20">IF(G4=$BF$1,"",G130+G131+G132+G133+G134+G135+G136+G139)</f>
        <v>558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766</v>
      </c>
      <c r="G144">
        <v>674</v>
      </c>
    </row>
    <row r="145" spans="5:15">
      <c r="E145" s="6" t="s">
        <v>127</v>
      </c>
      <c r="F145" s="7">
        <f>F141+F142+F143+F144</f>
        <v>766</v>
      </c>
      <c r="G145" s="7">
        <f t="shared" ref="G145:O145" si="21">IF(G4=$BF$1,"",G141+G142+G143+G144)</f>
        <v>674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 ht="25.5">
      <c r="E146" s="1" t="s">
        <v>128</v>
      </c>
    </row>
    <row r="147" spans="5:15" ht="25.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  <c r="F157">
        <v>732</v>
      </c>
      <c r="G157">
        <v>612</v>
      </c>
    </row>
    <row r="158" spans="5:15">
      <c r="E158" s="1" t="s">
        <v>138</v>
      </c>
      <c r="F158">
        <v>50</v>
      </c>
      <c r="G158">
        <v>31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782</v>
      </c>
      <c r="G160" s="7">
        <f>IF(G4=$BF$1,"",G146+G147+G148+G149+G150+G151+G152+G153+G154+G155+G156+G157+G158+G159)</f>
        <v>643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1586</v>
      </c>
      <c r="G161" s="7">
        <f t="shared" ref="G161:O161" si="22">IF(G4=$BF$1,"",G140+G145+G160)</f>
        <v>1875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11</v>
      </c>
      <c r="G167">
        <v>11</v>
      </c>
      <c r="P167" s="49" t="s">
        <v>502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367+109</f>
        <v>476</v>
      </c>
      <c r="G184">
        <f>377+95</f>
        <v>472</v>
      </c>
      <c r="P184" s="49" t="s">
        <v>502</v>
      </c>
    </row>
    <row r="185" spans="5:16">
      <c r="E185" s="12" t="s">
        <v>162</v>
      </c>
    </row>
    <row r="187" spans="5:16">
      <c r="E187" s="1" t="s">
        <v>163</v>
      </c>
      <c r="F187">
        <v>259</v>
      </c>
      <c r="G187">
        <v>138</v>
      </c>
      <c r="P187" s="49" t="s">
        <v>502</v>
      </c>
    </row>
    <row r="188" spans="5:16">
      <c r="E188" s="1" t="s">
        <v>164</v>
      </c>
      <c r="F188"/>
      <c r="G188"/>
      <c r="P188" s="49" t="s">
        <v>509</v>
      </c>
    </row>
    <row r="189" spans="5:16">
      <c r="E189" s="6" t="s">
        <v>13</v>
      </c>
      <c r="F189" s="7">
        <f>SUM(F163:F188)</f>
        <v>746</v>
      </c>
      <c r="G189" s="7">
        <f t="shared" ref="G189:O189" si="23">IF(G4=$BF$1,"",SUM(G163:G188))</f>
        <v>621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0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 s="38">
        <v>2129</v>
      </c>
      <c r="G193" s="38">
        <v>2090</v>
      </c>
      <c r="P193" s="49" t="s">
        <v>503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 ht="25.5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 s="38">
        <v>77</v>
      </c>
      <c r="G209" s="38">
        <v>141</v>
      </c>
      <c r="P209" s="49" t="s">
        <v>503</v>
      </c>
    </row>
    <row r="210" spans="5:16">
      <c r="E210" s="6" t="s">
        <v>14</v>
      </c>
      <c r="F210" s="7">
        <f>SUM(F191:F209)</f>
        <v>2206</v>
      </c>
      <c r="G210" s="7">
        <f t="shared" ref="G210:O210" si="24">IF(G4=$BF$1,"",SUM(G191:G209))</f>
        <v>2231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0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 s="38">
        <f>2+4067</f>
        <v>4069</v>
      </c>
      <c r="G212" s="38">
        <f>2+4029</f>
        <v>4031</v>
      </c>
      <c r="P212" s="49" t="s">
        <v>503</v>
      </c>
    </row>
    <row r="213" spans="5:16">
      <c r="E213" s="1" t="s">
        <v>183</v>
      </c>
    </row>
    <row r="214" spans="5:16">
      <c r="E214" s="1" t="s">
        <v>184</v>
      </c>
    </row>
    <row r="215" spans="5:16" ht="25.5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-1572</v>
      </c>
      <c r="G217">
        <v>-1966</v>
      </c>
    </row>
    <row r="218" spans="5:16">
      <c r="E218" s="1" t="s">
        <v>188</v>
      </c>
    </row>
    <row r="219" spans="5:16">
      <c r="E219" s="1" t="s">
        <v>189</v>
      </c>
      <c r="F219">
        <v>-30</v>
      </c>
      <c r="G219">
        <v>-17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-1186</v>
      </c>
      <c r="G223">
        <v>-582</v>
      </c>
      <c r="P223" s="49" t="s">
        <v>503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1281</v>
      </c>
      <c r="G227" s="7">
        <f t="shared" ref="G227:O227" si="25">IF(G4=$BF$1,"",SUM(G212:G226))</f>
        <v>1466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394</v>
      </c>
      <c r="G267">
        <v>970</v>
      </c>
      <c r="H267">
        <v>196</v>
      </c>
    </row>
    <row r="268" spans="5:15">
      <c r="E268" s="1" t="s">
        <v>233</v>
      </c>
      <c r="F268">
        <v>394</v>
      </c>
      <c r="G268">
        <v>970</v>
      </c>
      <c r="H268">
        <v>196</v>
      </c>
    </row>
    <row r="269" spans="5:15" ht="25.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205</v>
      </c>
      <c r="G271">
        <v>182</v>
      </c>
      <c r="H271">
        <v>186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  <c r="F276">
        <v>69</v>
      </c>
      <c r="G276">
        <v>84</v>
      </c>
      <c r="H276">
        <v>179</v>
      </c>
    </row>
    <row r="277" spans="5:8" ht="25.5" customHeight="1">
      <c r="E277" s="1" t="s">
        <v>242</v>
      </c>
    </row>
    <row r="278" spans="5:8">
      <c r="E278" s="1" t="s">
        <v>243</v>
      </c>
      <c r="F278">
        <v>147</v>
      </c>
      <c r="G278">
        <v>182</v>
      </c>
      <c r="H278">
        <v>286</v>
      </c>
    </row>
    <row r="279" spans="5:8" ht="25.5">
      <c r="E279" s="1" t="s">
        <v>244</v>
      </c>
      <c r="F279">
        <v>0</v>
      </c>
      <c r="G279">
        <v>-934</v>
      </c>
      <c r="H279">
        <v>6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 ht="25.5">
      <c r="E285" s="1" t="s">
        <v>248</v>
      </c>
      <c r="F285">
        <v>26</v>
      </c>
      <c r="G285">
        <v>26</v>
      </c>
      <c r="H285">
        <v>20</v>
      </c>
    </row>
    <row r="286" spans="5:8" ht="25.5" customHeight="1">
      <c r="E286" s="1" t="s">
        <v>249</v>
      </c>
    </row>
    <row r="287" spans="5:8" ht="25.5">
      <c r="E287" s="1" t="s">
        <v>250</v>
      </c>
    </row>
    <row r="288" spans="5:8">
      <c r="E288" s="1" t="s">
        <v>251</v>
      </c>
      <c r="F288">
        <v>135</v>
      </c>
      <c r="G288">
        <v>195</v>
      </c>
      <c r="H288">
        <v>40</v>
      </c>
    </row>
    <row r="289" spans="5:1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582</v>
      </c>
      <c r="G296" s="7">
        <f>IF(G4=$BF$1,"",G271+G272+G273+G274+G275+G276+G277+G278+G279+G280+G281+G282+G283+G284+G285+G286+G287+G288+G289+G290+G291+G292+G293+G294+G295)</f>
        <v>-265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976</v>
      </c>
      <c r="G297" s="7">
        <f t="shared" ref="G297:O297" si="27">IF(G4=$BF$1,"",MIN(F267,F268,F269)+F296)</f>
        <v>976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 ht="25.5">
      <c r="E299" s="1" t="s">
        <v>261</v>
      </c>
      <c r="F299">
        <v>-59</v>
      </c>
      <c r="G299">
        <v>-127</v>
      </c>
      <c r="H299">
        <v>-62</v>
      </c>
    </row>
    <row r="300" spans="5:15" ht="25.5">
      <c r="E300" s="1" t="s">
        <v>262</v>
      </c>
    </row>
    <row r="301" spans="5:15" ht="25.5">
      <c r="E301" s="1" t="s">
        <v>263</v>
      </c>
      <c r="F301">
        <v>-79</v>
      </c>
      <c r="G301">
        <v>-173</v>
      </c>
      <c r="H301">
        <v>-38</v>
      </c>
    </row>
    <row r="302" spans="5:15" ht="25.5" customHeight="1">
      <c r="E302" s="1" t="s">
        <v>264</v>
      </c>
    </row>
    <row r="303" spans="5:15" ht="25.5">
      <c r="E303" s="1" t="s">
        <v>265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 ht="25.5">
      <c r="E310" s="1" t="s">
        <v>270</v>
      </c>
      <c r="F310">
        <v>-1</v>
      </c>
      <c r="G310">
        <v>6</v>
      </c>
      <c r="H310">
        <v>3</v>
      </c>
    </row>
    <row r="311" spans="5:15" ht="25.5">
      <c r="E311" s="1" t="s">
        <v>271</v>
      </c>
    </row>
    <row r="312" spans="5:15" ht="25.5">
      <c r="E312" s="1" t="s">
        <v>272</v>
      </c>
      <c r="F312">
        <v>-18</v>
      </c>
      <c r="G312">
        <v>125</v>
      </c>
      <c r="H312">
        <v>-16</v>
      </c>
    </row>
    <row r="313" spans="5:15" ht="25.5">
      <c r="E313" s="1" t="s">
        <v>273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  <c r="F316">
        <v>-2</v>
      </c>
      <c r="G316">
        <v>0</v>
      </c>
      <c r="H316">
        <v>-2</v>
      </c>
    </row>
    <row r="317" spans="5:15">
      <c r="E317" s="1" t="s">
        <v>277</v>
      </c>
      <c r="F317">
        <v>1</v>
      </c>
      <c r="G317">
        <v>0</v>
      </c>
      <c r="H317">
        <v>-9</v>
      </c>
    </row>
    <row r="318" spans="5:15" ht="25.5">
      <c r="E318" s="6" t="s">
        <v>278</v>
      </c>
      <c r="F318" s="7">
        <f>F299+F300+F301+F302+F303+F304+F305+F306+F307+F308+F309+F310+F311+F312+F313+F314+F315+F316+F317</f>
        <v>-158</v>
      </c>
      <c r="G318" s="7">
        <f>IF(G4=$BF$1,"",G299+G300+G301+G302+G303+G304+G305+G306+G307+G308+G309+G310+G311+G312+G313+G314+G315+G316+G317)</f>
        <v>-169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818</v>
      </c>
      <c r="G319" s="7">
        <f t="shared" ref="G319:O319" si="28">IF(G4=$BF$1,"",G297+G318)</f>
        <v>807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 ht="25.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 ht="25.5">
      <c r="E326" s="6" t="s">
        <v>285</v>
      </c>
      <c r="F326" s="7">
        <f>F325+F319</f>
        <v>818</v>
      </c>
      <c r="G326" s="7">
        <f t="shared" ref="G326:O326" si="30">IF(G4=$BF$1,"",G325+G319)</f>
        <v>807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-115</v>
      </c>
      <c r="G328">
        <v>-94</v>
      </c>
      <c r="H328">
        <v>-81</v>
      </c>
    </row>
    <row r="329" spans="5:15">
      <c r="E329" s="1" t="s">
        <v>288</v>
      </c>
      <c r="F329">
        <v>0</v>
      </c>
      <c r="G329">
        <v>2</v>
      </c>
      <c r="H329">
        <v>32</v>
      </c>
    </row>
    <row r="330" spans="5:15">
      <c r="E330" s="1" t="s">
        <v>289</v>
      </c>
    </row>
    <row r="331" spans="5:15" ht="25.5">
      <c r="E331" s="1" t="s">
        <v>290</v>
      </c>
    </row>
    <row r="332" spans="5:15" ht="25.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 ht="25.5">
      <c r="E337" s="6" t="s">
        <v>296</v>
      </c>
      <c r="F337" s="7">
        <f>SUM(F328:F336)</f>
        <v>-115</v>
      </c>
      <c r="G337" s="7">
        <f>IF(G4=$BF$1,"",SUM(G328:G336))</f>
        <v>-92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-583</v>
      </c>
      <c r="G339">
        <v>1878</v>
      </c>
      <c r="H339">
        <v>27</v>
      </c>
    </row>
    <row r="340" spans="5:15">
      <c r="E340" s="1" t="s">
        <v>299</v>
      </c>
      <c r="F340">
        <v>1453</v>
      </c>
      <c r="G340">
        <v>741</v>
      </c>
      <c r="H340">
        <v>2236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-1472</v>
      </c>
      <c r="G343">
        <v>-2524</v>
      </c>
      <c r="H343">
        <v>-2900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 ht="25.5">
      <c r="E352" s="6" t="s">
        <v>311</v>
      </c>
      <c r="F352" s="7">
        <f>SUM(F339:F351)</f>
        <v>-602</v>
      </c>
      <c r="G352" s="7">
        <f>IF(G4=$BF$1,"",SUM(G339:G351))</f>
        <v>95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101</v>
      </c>
      <c r="G353" s="7">
        <f t="shared" ref="G353:O353" si="33">IF(G4=$BF$1,"",G326+G337+G352)</f>
        <v>810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  <c r="F354">
        <v>0</v>
      </c>
      <c r="G354">
        <v>0</v>
      </c>
      <c r="H354">
        <v>1</v>
      </c>
    </row>
    <row r="355" spans="5:15" ht="25.5">
      <c r="E355" s="6" t="s">
        <v>314</v>
      </c>
      <c r="F355" s="7">
        <f>F353+F354</f>
        <v>101</v>
      </c>
      <c r="G355" s="7">
        <f t="shared" ref="G355:O355" si="34">IF(G4=$BF$1,"",G353+G354)</f>
        <v>810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 ht="25.5">
      <c r="E356" s="1" t="s">
        <v>315</v>
      </c>
      <c r="F356">
        <v>558</v>
      </c>
      <c r="G356">
        <v>75</v>
      </c>
      <c r="H356">
        <v>269</v>
      </c>
    </row>
    <row r="357" spans="5:15">
      <c r="E357" s="6" t="s">
        <v>316</v>
      </c>
      <c r="F357" s="7">
        <f>F355+F356</f>
        <v>659</v>
      </c>
      <c r="G357" s="7">
        <f t="shared" ref="G357:O357" si="35">IF(G4=$BF$1,"",G355+G356)</f>
        <v>885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0.18082405780121069</v>
      </c>
      <c r="G364" s="24">
        <f t="shared" si="37"/>
        <v>52.34375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-0.59090909090909094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-1.968503937007874E-2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0.39275673887878287</v>
      </c>
      <c r="G369" s="27">
        <f t="shared" si="41"/>
        <v>0.39699277484866236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0.11972879113610055</v>
      </c>
      <c r="G370" s="27">
        <f t="shared" si="42"/>
        <v>0.11872681116969341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6.5487018356209695E-2</v>
      </c>
      <c r="G371" s="28">
        <f t="shared" si="43"/>
        <v>0.1890255809412224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9.3550673281360741E-2</v>
      </c>
      <c r="G372" s="27">
        <f t="shared" si="44"/>
        <v>0.22417786012042612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0.30913348946135832</v>
      </c>
      <c r="G373" s="27">
        <f t="shared" si="45"/>
        <v>0.660300136425648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0.69737774627923454</v>
      </c>
      <c r="G376" s="30">
        <f t="shared" si="47"/>
        <v>0.66049096804075957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2.3044496487119437</v>
      </c>
      <c r="G377" s="30">
        <f t="shared" si="48"/>
        <v>1.9454297407912688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5.569230769230769</v>
      </c>
      <c r="G378" s="30">
        <f t="shared" si="49"/>
        <v>3.6626506024096384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2.1260053619302948</v>
      </c>
      <c r="G382" s="32">
        <f t="shared" si="51"/>
        <v>3.0193236714975846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1.0991957104557641</v>
      </c>
      <c r="G383" s="32">
        <f t="shared" si="52"/>
        <v>1.9339774557165861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5.0938337801608578E-2</v>
      </c>
      <c r="G384" s="32">
        <f t="shared" si="53"/>
        <v>0.89855072463768115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1.0965147453083111</v>
      </c>
      <c r="G385" s="32">
        <f t="shared" si="54"/>
        <v>1.2995169082125604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 ht="25.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38</v>
      </c>
      <c r="G418" s="17">
        <f>G130-G417</f>
        <v>558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496</v>
      </c>
      <c r="B1" s="39" t="s">
        <v>497</v>
      </c>
      <c r="C1" s="39" t="s">
        <v>498</v>
      </c>
      <c r="D1" s="39" t="s">
        <v>499</v>
      </c>
      <c r="E1" s="39"/>
    </row>
    <row r="2" spans="1:5">
      <c r="A2" s="41" t="s">
        <v>506</v>
      </c>
      <c r="B2" s="41" t="s">
        <v>504</v>
      </c>
      <c r="C2" s="39">
        <v>1</v>
      </c>
      <c r="D2" s="39" t="s">
        <v>500</v>
      </c>
      <c r="E2" s="39"/>
    </row>
    <row r="3" spans="1:5">
      <c r="A3" s="42" t="s">
        <v>507</v>
      </c>
      <c r="B3" s="42" t="s">
        <v>505</v>
      </c>
      <c r="C3" s="39">
        <v>0</v>
      </c>
      <c r="D3" s="39" t="s">
        <v>500</v>
      </c>
    </row>
    <row r="4" spans="1:5">
      <c r="A4" s="41" t="s">
        <v>512</v>
      </c>
      <c r="B4" s="41" t="s">
        <v>510</v>
      </c>
      <c r="C4" s="39">
        <v>0</v>
      </c>
      <c r="D4" s="39" t="s">
        <v>500</v>
      </c>
    </row>
    <row r="5" spans="1:5">
      <c r="A5" s="43" t="s">
        <v>513</v>
      </c>
      <c r="B5" s="44" t="s">
        <v>511</v>
      </c>
      <c r="C5" s="39">
        <v>0</v>
      </c>
      <c r="D5" s="39" t="s">
        <v>500</v>
      </c>
    </row>
    <row r="6" spans="1:5">
      <c r="A6" s="42" t="s">
        <v>515</v>
      </c>
      <c r="B6" s="44" t="s">
        <v>514</v>
      </c>
      <c r="C6" s="39">
        <v>0</v>
      </c>
      <c r="D6" s="39" t="s">
        <v>500</v>
      </c>
    </row>
    <row r="7" spans="1:5">
      <c r="A7" s="43" t="s">
        <v>516</v>
      </c>
      <c r="B7" s="41" t="s">
        <v>51</v>
      </c>
      <c r="C7" s="39">
        <v>0</v>
      </c>
      <c r="D7" s="39" t="s">
        <v>500</v>
      </c>
    </row>
    <row r="8" spans="1:5">
      <c r="A8" s="42" t="s">
        <v>517</v>
      </c>
      <c r="B8" s="42" t="s">
        <v>518</v>
      </c>
      <c r="C8" s="39">
        <v>1</v>
      </c>
      <c r="D8" s="39" t="s">
        <v>500</v>
      </c>
    </row>
    <row r="9" spans="1:5">
      <c r="A9" s="42" t="s">
        <v>520</v>
      </c>
      <c r="B9" s="42" t="s">
        <v>519</v>
      </c>
      <c r="C9" s="39">
        <v>2</v>
      </c>
      <c r="D9" s="39" t="s">
        <v>500</v>
      </c>
    </row>
    <row r="10" spans="1:5">
      <c r="A10" s="45" t="s">
        <v>522</v>
      </c>
      <c r="B10" s="42" t="s">
        <v>521</v>
      </c>
      <c r="C10" s="39">
        <v>0</v>
      </c>
      <c r="D10" s="39" t="s">
        <v>500</v>
      </c>
    </row>
    <row r="11" spans="1:5">
      <c r="A11" s="45" t="s">
        <v>523</v>
      </c>
      <c r="B11" s="42" t="s">
        <v>69</v>
      </c>
      <c r="C11" s="39">
        <v>1</v>
      </c>
      <c r="D11" s="39" t="s">
        <v>500</v>
      </c>
    </row>
    <row r="12" spans="1:5">
      <c r="A12" s="46" t="s">
        <v>524</v>
      </c>
      <c r="B12" s="42" t="s">
        <v>59</v>
      </c>
      <c r="C12" s="39">
        <v>1</v>
      </c>
      <c r="D12" s="39" t="s">
        <v>500</v>
      </c>
    </row>
    <row r="13" spans="1:5">
      <c r="A13" t="s">
        <v>525</v>
      </c>
      <c r="B13" s="46" t="s">
        <v>73</v>
      </c>
      <c r="C13" s="39">
        <v>1</v>
      </c>
      <c r="D13" s="39" t="s">
        <v>500</v>
      </c>
    </row>
    <row r="14" spans="1:5">
      <c r="A14" s="46" t="s">
        <v>526</v>
      </c>
      <c r="B14" s="46" t="s">
        <v>534</v>
      </c>
      <c r="C14" s="39">
        <v>1</v>
      </c>
      <c r="D14" s="39" t="s">
        <v>500</v>
      </c>
    </row>
    <row r="15" spans="1:5">
      <c r="A15" s="47" t="s">
        <v>527</v>
      </c>
      <c r="B15" s="47" t="s">
        <v>534</v>
      </c>
      <c r="C15" s="39">
        <v>1</v>
      </c>
      <c r="D15" s="39" t="s">
        <v>500</v>
      </c>
    </row>
    <row r="16" spans="1:5">
      <c r="A16" s="47" t="s">
        <v>528</v>
      </c>
      <c r="B16" s="47" t="s">
        <v>535</v>
      </c>
      <c r="C16" s="39">
        <v>1</v>
      </c>
      <c r="D16" s="39" t="s">
        <v>500</v>
      </c>
    </row>
    <row r="17" spans="1:4">
      <c r="A17" s="47" t="s">
        <v>529</v>
      </c>
      <c r="B17" s="47" t="s">
        <v>536</v>
      </c>
      <c r="C17" s="39">
        <v>1</v>
      </c>
      <c r="D17" s="39" t="s">
        <v>500</v>
      </c>
    </row>
    <row r="18" spans="1:4">
      <c r="A18" s="47" t="s">
        <v>530</v>
      </c>
      <c r="B18" s="47" t="s">
        <v>536</v>
      </c>
      <c r="C18" s="39">
        <v>1</v>
      </c>
      <c r="D18" s="39" t="s">
        <v>500</v>
      </c>
    </row>
    <row r="19" spans="1:4">
      <c r="A19" s="47" t="s">
        <v>531</v>
      </c>
      <c r="B19" s="47" t="s">
        <v>531</v>
      </c>
      <c r="C19" s="39">
        <v>1</v>
      </c>
      <c r="D19" s="39" t="s">
        <v>500</v>
      </c>
    </row>
    <row r="20" spans="1:4">
      <c r="A20" s="45" t="s">
        <v>532</v>
      </c>
      <c r="B20" s="45" t="s">
        <v>533</v>
      </c>
      <c r="C20" s="39">
        <v>1</v>
      </c>
      <c r="D20" s="39" t="s">
        <v>500</v>
      </c>
    </row>
    <row r="21" spans="1:4">
      <c r="A21" s="47" t="s">
        <v>537</v>
      </c>
      <c r="B21" s="47" t="s">
        <v>161</v>
      </c>
      <c r="C21" s="39">
        <v>1</v>
      </c>
      <c r="D21" s="39" t="s">
        <v>500</v>
      </c>
    </row>
    <row r="22" spans="1:4">
      <c r="A22" s="47" t="s">
        <v>538</v>
      </c>
      <c r="B22" s="47" t="s">
        <v>161</v>
      </c>
      <c r="C22" s="39">
        <v>1</v>
      </c>
      <c r="D22" s="39" t="s">
        <v>500</v>
      </c>
    </row>
    <row r="23" spans="1:4">
      <c r="A23" s="48" t="s">
        <v>539</v>
      </c>
      <c r="B23" s="47" t="s">
        <v>146</v>
      </c>
      <c r="C23" s="39">
        <v>1</v>
      </c>
      <c r="D23" s="39" t="s">
        <v>500</v>
      </c>
    </row>
    <row r="24" spans="1:4">
      <c r="A24" s="47" t="s">
        <v>540</v>
      </c>
      <c r="B24" s="47" t="s">
        <v>163</v>
      </c>
      <c r="C24" s="39">
        <v>1</v>
      </c>
      <c r="D24" s="39" t="s">
        <v>500</v>
      </c>
    </row>
    <row r="25" spans="1:4">
      <c r="A25" s="47" t="s">
        <v>541</v>
      </c>
      <c r="B25" s="47" t="s">
        <v>168</v>
      </c>
      <c r="C25" s="39">
        <v>1</v>
      </c>
      <c r="D25" s="39" t="s">
        <v>500</v>
      </c>
    </row>
    <row r="26" spans="1:4">
      <c r="A26" s="48" t="s">
        <v>542</v>
      </c>
      <c r="B26" s="48" t="s">
        <v>180</v>
      </c>
      <c r="C26" s="39">
        <v>1</v>
      </c>
      <c r="D26" s="39" t="s">
        <v>500</v>
      </c>
    </row>
    <row r="27" spans="1:4">
      <c r="A27" s="47" t="s">
        <v>544</v>
      </c>
      <c r="B27" s="48" t="s">
        <v>543</v>
      </c>
      <c r="C27" s="39">
        <v>1</v>
      </c>
      <c r="D27" s="39" t="s">
        <v>500</v>
      </c>
    </row>
    <row r="28" spans="1:4">
      <c r="A28" s="47" t="s">
        <v>545</v>
      </c>
      <c r="B28" s="48" t="s">
        <v>543</v>
      </c>
      <c r="C28" s="39">
        <v>1</v>
      </c>
      <c r="D28" s="39" t="s">
        <v>500</v>
      </c>
    </row>
    <row r="29" spans="1:4">
      <c r="A29" s="47" t="s">
        <v>547</v>
      </c>
      <c r="B29" s="48" t="s">
        <v>546</v>
      </c>
      <c r="C29" s="39">
        <v>1</v>
      </c>
      <c r="D29" s="39" t="s">
        <v>500</v>
      </c>
    </row>
    <row r="30" spans="1:4">
      <c r="A30" s="42"/>
      <c r="B30" s="48"/>
      <c r="C30" s="39"/>
      <c r="D30" s="39"/>
    </row>
    <row r="31" spans="1:4">
      <c r="A31" s="42"/>
      <c r="B31" s="42"/>
      <c r="C31" s="39"/>
      <c r="D31" s="39"/>
    </row>
    <row r="32" spans="1:4">
      <c r="A32" s="42"/>
      <c r="B32" s="42"/>
      <c r="C32" s="39"/>
      <c r="D32" s="39"/>
    </row>
    <row r="33" spans="1:4">
      <c r="A33" s="46"/>
      <c r="B33" s="48"/>
      <c r="C33" s="39"/>
      <c r="D33" s="39"/>
    </row>
    <row r="34" spans="1:4">
      <c r="A34" s="46"/>
      <c r="B34" s="48"/>
      <c r="C34" s="39"/>
      <c r="D34" s="39"/>
    </row>
    <row r="35" spans="1:4">
      <c r="A35" s="46"/>
      <c r="B35" s="48"/>
      <c r="C35" s="39"/>
      <c r="D35" s="39"/>
    </row>
    <row r="36" spans="1:4">
      <c r="A36" s="42"/>
      <c r="B36" s="42"/>
      <c r="C36" s="39"/>
      <c r="D36" s="39"/>
    </row>
    <row r="37" spans="1:4">
      <c r="A37" s="46"/>
      <c r="B37" s="48"/>
      <c r="C37" s="39"/>
      <c r="D37" s="39"/>
    </row>
    <row r="38" spans="1:4">
      <c r="A38" s="42"/>
      <c r="B38" s="42"/>
      <c r="C38" s="39"/>
      <c r="D38" s="39"/>
    </row>
    <row r="39" spans="1:4">
      <c r="A39" s="46"/>
      <c r="B39" s="48"/>
      <c r="C39" s="39"/>
      <c r="D39" s="39"/>
    </row>
    <row r="40" spans="1:4">
      <c r="A40" s="42"/>
      <c r="B40" s="48"/>
      <c r="C40" s="39"/>
      <c r="D40" s="39"/>
    </row>
    <row r="41" spans="1:4">
      <c r="A41" s="42"/>
      <c r="B41" s="48"/>
      <c r="C41" s="39"/>
      <c r="D41" s="39"/>
    </row>
    <row r="42" spans="1:4">
      <c r="A42" s="48"/>
      <c r="B42" s="48"/>
      <c r="C42" s="39"/>
      <c r="D42" s="39"/>
    </row>
    <row r="43" spans="1:4">
      <c r="A43" s="46"/>
      <c r="B43" s="48"/>
      <c r="C43" s="39"/>
      <c r="D43" s="39"/>
    </row>
    <row r="44" spans="1:4">
      <c r="A44" s="42"/>
      <c r="B44" s="48"/>
      <c r="C44" s="39"/>
      <c r="D44" s="39"/>
    </row>
    <row r="45" spans="1:4">
      <c r="A45" s="46"/>
      <c r="B45" s="48"/>
      <c r="C45" s="39"/>
      <c r="D45" s="39"/>
    </row>
    <row r="46" spans="1:4">
      <c r="A46" s="48"/>
      <c r="B46" s="48"/>
      <c r="C46" s="39"/>
      <c r="D46" s="39"/>
    </row>
    <row r="47" spans="1:4">
      <c r="A47" s="48"/>
      <c r="B47" s="48"/>
      <c r="C47" s="39"/>
      <c r="D47" s="39"/>
    </row>
    <row r="48" spans="1:4">
      <c r="A48" s="48"/>
      <c r="B48" s="48"/>
      <c r="C48" s="39"/>
      <c r="D48" s="39"/>
    </row>
    <row r="49" spans="1:4">
      <c r="A49" s="48"/>
      <c r="B49" s="48"/>
      <c r="C49" s="39"/>
      <c r="D49" s="39"/>
    </row>
    <row r="50" spans="1:4">
      <c r="A50" s="48"/>
      <c r="B50" s="48"/>
      <c r="C50" s="39"/>
      <c r="D50" s="39"/>
    </row>
    <row r="51" spans="1:4">
      <c r="A51" s="48"/>
      <c r="B51" s="48"/>
      <c r="C51" s="39"/>
      <c r="D51" s="39"/>
    </row>
    <row r="52" spans="1:4">
      <c r="A52" s="48"/>
      <c r="B52" s="48"/>
      <c r="C52" s="39"/>
      <c r="D52" s="39"/>
    </row>
    <row r="53" spans="1:4">
      <c r="A53" s="48"/>
      <c r="B53" s="48"/>
      <c r="C53" s="39"/>
      <c r="D53" s="39"/>
    </row>
    <row r="54" spans="1:4">
      <c r="A54" s="48"/>
      <c r="B54" s="48"/>
      <c r="C54" s="39"/>
      <c r="D54" s="39"/>
    </row>
    <row r="55" spans="1:4">
      <c r="A55" s="48"/>
      <c r="B55" s="48"/>
      <c r="C55" s="39"/>
      <c r="D55" s="39"/>
    </row>
    <row r="56" spans="1:4">
      <c r="A56" s="48"/>
      <c r="B56" s="48"/>
      <c r="C56" s="39"/>
      <c r="D56" s="39"/>
    </row>
    <row r="57" spans="1:4">
      <c r="A57" s="48"/>
      <c r="B57" s="48"/>
      <c r="C57" s="39"/>
      <c r="D57" s="39"/>
    </row>
    <row r="58" spans="1:4">
      <c r="A58" s="48"/>
      <c r="B58" s="48"/>
      <c r="C58" s="39"/>
      <c r="D58" s="39"/>
    </row>
    <row r="59" spans="1:4">
      <c r="A59" s="48"/>
      <c r="B59" s="48"/>
      <c r="C59" s="39"/>
      <c r="D59" s="39"/>
    </row>
    <row r="60" spans="1:4">
      <c r="A60" s="48"/>
      <c r="B60" s="48"/>
      <c r="C60" s="39"/>
      <c r="D60" s="39"/>
    </row>
    <row r="61" spans="1:4">
      <c r="A61" s="48"/>
      <c r="B61" s="48"/>
      <c r="C61" s="39"/>
      <c r="D61" s="39"/>
    </row>
    <row r="62" spans="1:4">
      <c r="A62" s="48"/>
      <c r="B62" s="48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E2">
        <v>3</v>
      </c>
      <c r="F2">
        <v>28</v>
      </c>
    </row>
    <row r="3" spans="1:6">
      <c r="E3">
        <v>2019</v>
      </c>
      <c r="F3">
        <v>2018</v>
      </c>
    </row>
    <row r="4" spans="1:6">
      <c r="A4" t="s">
        <v>375</v>
      </c>
    </row>
    <row r="5" spans="1:6">
      <c r="A5" t="s">
        <v>376</v>
      </c>
      <c r="B5" t="s">
        <v>116</v>
      </c>
      <c r="C5" t="s">
        <v>116</v>
      </c>
      <c r="D5" t="s">
        <v>116</v>
      </c>
    </row>
    <row r="6" spans="1:6">
      <c r="A6" t="s">
        <v>377</v>
      </c>
      <c r="B6" t="s">
        <v>117</v>
      </c>
      <c r="C6" t="s">
        <v>117</v>
      </c>
      <c r="D6" t="s">
        <v>116</v>
      </c>
      <c r="E6">
        <v>38</v>
      </c>
      <c r="F6">
        <v>558</v>
      </c>
    </row>
    <row r="7" spans="1:6">
      <c r="A7" t="s">
        <v>378</v>
      </c>
      <c r="B7" t="s">
        <v>352</v>
      </c>
      <c r="C7" t="s">
        <v>137</v>
      </c>
      <c r="D7" t="s">
        <v>116</v>
      </c>
      <c r="E7">
        <v>732</v>
      </c>
      <c r="F7">
        <v>612</v>
      </c>
    </row>
    <row r="8" spans="1:6">
      <c r="A8" t="s">
        <v>379</v>
      </c>
      <c r="B8" t="s">
        <v>126</v>
      </c>
      <c r="C8" t="s">
        <v>126</v>
      </c>
      <c r="D8" t="s">
        <v>116</v>
      </c>
      <c r="E8">
        <v>766</v>
      </c>
      <c r="F8">
        <v>674</v>
      </c>
    </row>
    <row r="9" spans="1:6">
      <c r="A9" t="s">
        <v>380</v>
      </c>
      <c r="B9" t="s">
        <v>138</v>
      </c>
      <c r="C9" t="s">
        <v>138</v>
      </c>
      <c r="D9" t="s">
        <v>116</v>
      </c>
      <c r="E9">
        <v>50</v>
      </c>
      <c r="F9">
        <v>31</v>
      </c>
    </row>
    <row r="10" spans="1:6">
      <c r="A10" t="s">
        <v>381</v>
      </c>
      <c r="B10" t="s">
        <v>12</v>
      </c>
      <c r="C10" t="s">
        <v>12</v>
      </c>
      <c r="D10" t="s">
        <v>116</v>
      </c>
      <c r="E10">
        <v>1586</v>
      </c>
      <c r="F10">
        <v>1875</v>
      </c>
    </row>
    <row r="11" spans="1:6">
      <c r="A11" t="s">
        <v>382</v>
      </c>
      <c r="B11" t="s">
        <v>383</v>
      </c>
      <c r="C11" t="s">
        <v>84</v>
      </c>
      <c r="D11" t="s">
        <v>80</v>
      </c>
      <c r="E11">
        <v>370</v>
      </c>
      <c r="F11">
        <v>325</v>
      </c>
    </row>
    <row r="12" spans="1:6">
      <c r="A12" t="s">
        <v>384</v>
      </c>
      <c r="B12" t="s">
        <v>384</v>
      </c>
      <c r="C12" t="s">
        <v>91</v>
      </c>
      <c r="D12" t="s">
        <v>80</v>
      </c>
      <c r="E12">
        <v>1990</v>
      </c>
      <c r="F12">
        <v>1807</v>
      </c>
    </row>
    <row r="13" spans="1:6">
      <c r="A13" t="s">
        <v>385</v>
      </c>
      <c r="B13" t="s">
        <v>386</v>
      </c>
      <c r="C13" t="s">
        <v>92</v>
      </c>
      <c r="D13" t="s">
        <v>80</v>
      </c>
      <c r="E13">
        <v>191</v>
      </c>
      <c r="F13">
        <v>91</v>
      </c>
    </row>
    <row r="14" spans="1:6">
      <c r="A14" t="s">
        <v>387</v>
      </c>
      <c r="B14" t="s">
        <v>101</v>
      </c>
      <c r="C14" t="s">
        <v>101</v>
      </c>
      <c r="D14" t="s">
        <v>80</v>
      </c>
      <c r="E14">
        <v>78</v>
      </c>
      <c r="F14">
        <v>205</v>
      </c>
    </row>
    <row r="15" spans="1:6">
      <c r="A15" t="s">
        <v>388</v>
      </c>
      <c r="B15" t="s">
        <v>113</v>
      </c>
      <c r="C15" t="s">
        <v>113</v>
      </c>
      <c r="D15" t="s">
        <v>80</v>
      </c>
      <c r="E15">
        <v>18</v>
      </c>
      <c r="F15">
        <v>15</v>
      </c>
    </row>
    <row r="16" spans="1:6">
      <c r="A16" t="s">
        <v>389</v>
      </c>
      <c r="D16" t="s">
        <v>80</v>
      </c>
      <c r="E16">
        <v>4233</v>
      </c>
      <c r="F16">
        <v>4318</v>
      </c>
    </row>
    <row r="17" spans="1:6">
      <c r="A17" t="s">
        <v>390</v>
      </c>
      <c r="D17" t="s">
        <v>80</v>
      </c>
    </row>
    <row r="18" spans="1:6">
      <c r="A18" t="s">
        <v>391</v>
      </c>
      <c r="B18" t="s">
        <v>141</v>
      </c>
      <c r="C18" t="s">
        <v>141</v>
      </c>
      <c r="D18" t="s">
        <v>141</v>
      </c>
    </row>
    <row r="19" spans="1:6">
      <c r="A19" t="s">
        <v>392</v>
      </c>
      <c r="B19" t="s">
        <v>392</v>
      </c>
      <c r="C19" t="s">
        <v>163</v>
      </c>
      <c r="D19" t="s">
        <v>141</v>
      </c>
      <c r="E19">
        <v>367</v>
      </c>
      <c r="F19">
        <v>377</v>
      </c>
    </row>
    <row r="20" spans="1:6">
      <c r="A20" t="s">
        <v>393</v>
      </c>
      <c r="B20" t="s">
        <v>394</v>
      </c>
      <c r="C20" t="s">
        <v>161</v>
      </c>
      <c r="D20" t="s">
        <v>141</v>
      </c>
      <c r="E20">
        <v>109</v>
      </c>
      <c r="F20">
        <v>95</v>
      </c>
    </row>
    <row r="21" spans="1:6">
      <c r="A21" t="s">
        <v>395</v>
      </c>
      <c r="B21" t="s">
        <v>146</v>
      </c>
      <c r="C21" t="s">
        <v>146</v>
      </c>
      <c r="D21" t="s">
        <v>141</v>
      </c>
      <c r="E21">
        <v>11</v>
      </c>
      <c r="F21">
        <v>11</v>
      </c>
    </row>
    <row r="22" spans="1:6">
      <c r="A22" t="s">
        <v>396</v>
      </c>
      <c r="B22" t="s">
        <v>163</v>
      </c>
      <c r="C22" t="s">
        <v>163</v>
      </c>
      <c r="D22" t="s">
        <v>141</v>
      </c>
      <c r="E22">
        <v>259</v>
      </c>
      <c r="F22">
        <v>138</v>
      </c>
    </row>
    <row r="23" spans="1:6">
      <c r="A23" t="s">
        <v>397</v>
      </c>
      <c r="B23" t="s">
        <v>13</v>
      </c>
      <c r="C23" t="s">
        <v>13</v>
      </c>
      <c r="D23" t="s">
        <v>141</v>
      </c>
      <c r="E23">
        <v>746</v>
      </c>
      <c r="F23">
        <v>621</v>
      </c>
    </row>
    <row r="24" spans="1:6">
      <c r="A24" t="s">
        <v>398</v>
      </c>
      <c r="B24" t="s">
        <v>146</v>
      </c>
      <c r="C24" t="s">
        <v>146</v>
      </c>
      <c r="D24" t="s">
        <v>141</v>
      </c>
      <c r="E24">
        <v>2129</v>
      </c>
      <c r="F24">
        <v>2090</v>
      </c>
    </row>
    <row r="25" spans="1:6">
      <c r="A25" t="s">
        <v>399</v>
      </c>
      <c r="B25" t="s">
        <v>164</v>
      </c>
      <c r="C25" t="s">
        <v>164</v>
      </c>
      <c r="D25" t="s">
        <v>141</v>
      </c>
      <c r="E25">
        <v>77</v>
      </c>
      <c r="F25">
        <v>141</v>
      </c>
    </row>
    <row r="26" spans="1:6">
      <c r="A26" t="s">
        <v>400</v>
      </c>
      <c r="B26" t="s">
        <v>164</v>
      </c>
      <c r="C26" t="s">
        <v>164</v>
      </c>
      <c r="D26" t="s">
        <v>141</v>
      </c>
      <c r="E26">
        <v>2952</v>
      </c>
      <c r="F26">
        <v>2852</v>
      </c>
    </row>
    <row r="27" spans="1:6">
      <c r="A27" t="s">
        <v>401</v>
      </c>
      <c r="B27" t="s">
        <v>181</v>
      </c>
      <c r="C27" t="s">
        <v>181</v>
      </c>
      <c r="D27" t="s">
        <v>141</v>
      </c>
    </row>
    <row r="28" spans="1:6">
      <c r="A28" t="s">
        <v>402</v>
      </c>
      <c r="D28" t="s">
        <v>141</v>
      </c>
    </row>
    <row r="29" spans="1:6">
      <c r="A29" t="s">
        <v>403</v>
      </c>
      <c r="D29" t="s">
        <v>141</v>
      </c>
      <c r="E29">
        <v>2</v>
      </c>
      <c r="F29">
        <v>2</v>
      </c>
    </row>
    <row r="30" spans="1:6">
      <c r="A30" t="s">
        <v>404</v>
      </c>
      <c r="D30" t="s">
        <v>141</v>
      </c>
      <c r="E30">
        <v>4067</v>
      </c>
      <c r="F30">
        <v>4029</v>
      </c>
    </row>
    <row r="31" spans="1:6">
      <c r="A31" t="s">
        <v>405</v>
      </c>
      <c r="B31" t="s">
        <v>187</v>
      </c>
      <c r="C31" t="s">
        <v>187</v>
      </c>
      <c r="D31" t="s">
        <v>181</v>
      </c>
      <c r="E31">
        <v>-1572</v>
      </c>
      <c r="F31">
        <v>-1966</v>
      </c>
    </row>
    <row r="32" spans="1:6">
      <c r="A32" t="s">
        <v>406</v>
      </c>
      <c r="B32" t="s">
        <v>189</v>
      </c>
      <c r="C32" t="s">
        <v>189</v>
      </c>
      <c r="D32" t="s">
        <v>181</v>
      </c>
      <c r="E32">
        <v>-30</v>
      </c>
      <c r="F32">
        <v>-17</v>
      </c>
    </row>
    <row r="33" spans="1:6">
      <c r="A33" t="s">
        <v>407</v>
      </c>
      <c r="B33" t="s">
        <v>408</v>
      </c>
      <c r="C33" t="s">
        <v>192</v>
      </c>
      <c r="D33" t="s">
        <v>181</v>
      </c>
    </row>
    <row r="34" spans="1:6">
      <c r="A34" t="s">
        <v>409</v>
      </c>
      <c r="D34" t="s">
        <v>181</v>
      </c>
      <c r="E34">
        <v>-1186</v>
      </c>
      <c r="F34">
        <v>-582</v>
      </c>
    </row>
    <row r="35" spans="1:6">
      <c r="A35" t="s">
        <v>410</v>
      </c>
      <c r="B35" t="s">
        <v>195</v>
      </c>
      <c r="C35" t="s">
        <v>195</v>
      </c>
      <c r="D35" t="s">
        <v>181</v>
      </c>
      <c r="E35">
        <v>1281</v>
      </c>
      <c r="F35">
        <v>1466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defaultRowHeight="12.75"/>
  <cols>
    <col min="1" max="4" width="25.7109375" customWidth="1"/>
  </cols>
  <sheetData>
    <row r="1" spans="1:7">
      <c r="A1" t="s">
        <v>411</v>
      </c>
      <c r="B1" t="s">
        <v>412</v>
      </c>
      <c r="C1" t="s">
        <v>61</v>
      </c>
    </row>
    <row r="4" spans="1:7">
      <c r="A4" t="s">
        <v>413</v>
      </c>
    </row>
    <row r="5" spans="1:7">
      <c r="A5" t="s">
        <v>414</v>
      </c>
      <c r="E5">
        <v>2016</v>
      </c>
      <c r="F5">
        <v>20182017</v>
      </c>
      <c r="G5">
        <v>20172016</v>
      </c>
    </row>
    <row r="6" spans="1:7">
      <c r="A6" t="s">
        <v>415</v>
      </c>
      <c r="B6" t="s">
        <v>416</v>
      </c>
      <c r="C6" t="s">
        <v>26</v>
      </c>
      <c r="D6" t="s">
        <v>417</v>
      </c>
      <c r="E6">
        <v>4819</v>
      </c>
      <c r="F6">
        <v>181</v>
      </c>
      <c r="G6">
        <v>63</v>
      </c>
    </row>
    <row r="7" spans="1:7">
      <c r="A7" t="s">
        <v>418</v>
      </c>
      <c r="B7" t="s">
        <v>419</v>
      </c>
      <c r="C7" t="s">
        <v>32</v>
      </c>
      <c r="D7" t="s">
        <v>417</v>
      </c>
      <c r="E7">
        <v>1925</v>
      </c>
      <c r="F7">
        <v>168</v>
      </c>
      <c r="G7">
        <v>56</v>
      </c>
    </row>
    <row r="8" spans="1:7">
      <c r="A8" t="s">
        <v>420</v>
      </c>
      <c r="B8" t="s">
        <v>58</v>
      </c>
      <c r="C8" t="s">
        <v>58</v>
      </c>
      <c r="D8" t="s">
        <v>417</v>
      </c>
    </row>
    <row r="9" spans="1:7">
      <c r="A9" t="s">
        <v>421</v>
      </c>
      <c r="D9" t="s">
        <v>417</v>
      </c>
      <c r="E9">
        <v>1269</v>
      </c>
      <c r="F9">
        <v>157</v>
      </c>
      <c r="G9">
        <v>51</v>
      </c>
    </row>
    <row r="10" spans="1:7">
      <c r="A10" t="s">
        <v>422</v>
      </c>
      <c r="B10" t="s">
        <v>42</v>
      </c>
      <c r="C10" t="s">
        <v>42</v>
      </c>
      <c r="D10" t="s">
        <v>417</v>
      </c>
      <c r="E10">
        <v>84</v>
      </c>
      <c r="F10">
        <v>165</v>
      </c>
      <c r="G10">
        <v>12</v>
      </c>
    </row>
    <row r="11" spans="1:7">
      <c r="A11" t="s">
        <v>423</v>
      </c>
      <c r="D11" t="s">
        <v>417</v>
      </c>
      <c r="E11">
        <v>7</v>
      </c>
      <c r="F11">
        <v>500</v>
      </c>
      <c r="G11">
        <v>-143</v>
      </c>
    </row>
    <row r="12" spans="1:7">
      <c r="A12" t="s">
        <v>424</v>
      </c>
      <c r="B12" t="s">
        <v>45</v>
      </c>
      <c r="C12" t="s">
        <v>45</v>
      </c>
      <c r="D12" t="s">
        <v>417</v>
      </c>
      <c r="E12">
        <v>1360</v>
      </c>
      <c r="F12">
        <v>159</v>
      </c>
      <c r="G12">
        <v>48</v>
      </c>
    </row>
    <row r="13" spans="1:7">
      <c r="A13" t="s">
        <v>425</v>
      </c>
      <c r="B13" t="s">
        <v>417</v>
      </c>
      <c r="C13" t="s">
        <v>26</v>
      </c>
      <c r="D13" t="s">
        <v>417</v>
      </c>
      <c r="E13">
        <v>565</v>
      </c>
      <c r="F13">
        <v>191</v>
      </c>
      <c r="G13">
        <v>76</v>
      </c>
    </row>
    <row r="14" spans="1:7">
      <c r="A14" t="s">
        <v>426</v>
      </c>
      <c r="B14" t="s">
        <v>51</v>
      </c>
      <c r="C14" t="s">
        <v>51</v>
      </c>
      <c r="D14" t="s">
        <v>417</v>
      </c>
      <c r="E14">
        <v>269</v>
      </c>
      <c r="F14">
        <v>-217</v>
      </c>
      <c r="G14">
        <v>-383</v>
      </c>
    </row>
    <row r="15" spans="1:7">
      <c r="A15" t="s">
        <v>427</v>
      </c>
      <c r="B15" t="s">
        <v>54</v>
      </c>
      <c r="C15" t="s">
        <v>54</v>
      </c>
      <c r="D15" t="s">
        <v>417</v>
      </c>
      <c r="F15">
        <v>-500</v>
      </c>
    </row>
    <row r="16" spans="1:7">
      <c r="A16" t="s">
        <v>428</v>
      </c>
      <c r="B16" t="s">
        <v>429</v>
      </c>
      <c r="C16" t="s">
        <v>33</v>
      </c>
      <c r="D16" t="s">
        <v>417</v>
      </c>
      <c r="E16">
        <v>179</v>
      </c>
      <c r="F16">
        <v>-179</v>
      </c>
      <c r="G16">
        <v>-531</v>
      </c>
    </row>
    <row r="17" spans="1:7">
      <c r="A17" t="s">
        <v>430</v>
      </c>
      <c r="B17" t="s">
        <v>431</v>
      </c>
      <c r="C17" t="s">
        <v>61</v>
      </c>
      <c r="D17" t="s">
        <v>417</v>
      </c>
      <c r="E17">
        <v>117</v>
      </c>
      <c r="F17">
        <v>461</v>
      </c>
    </row>
    <row r="18" spans="1:7">
      <c r="A18" t="s">
        <v>432</v>
      </c>
      <c r="B18" t="s">
        <v>62</v>
      </c>
      <c r="C18" t="s">
        <v>62</v>
      </c>
      <c r="D18" t="s">
        <v>417</v>
      </c>
      <c r="E18">
        <v>51</v>
      </c>
      <c r="F18">
        <v>-301</v>
      </c>
    </row>
    <row r="19" spans="1:7">
      <c r="A19" t="s">
        <v>433</v>
      </c>
      <c r="B19" t="s">
        <v>429</v>
      </c>
      <c r="C19" t="s">
        <v>33</v>
      </c>
      <c r="D19" t="s">
        <v>417</v>
      </c>
      <c r="E19">
        <v>66</v>
      </c>
    </row>
    <row r="20" spans="1:7">
      <c r="A20" t="s">
        <v>434</v>
      </c>
      <c r="D20" t="s">
        <v>417</v>
      </c>
      <c r="E20">
        <v>130</v>
      </c>
    </row>
    <row r="21" spans="1:7">
      <c r="A21" t="s">
        <v>435</v>
      </c>
      <c r="B21" t="s">
        <v>70</v>
      </c>
      <c r="C21" t="s">
        <v>70</v>
      </c>
      <c r="D21" t="s">
        <v>417</v>
      </c>
      <c r="E21">
        <v>196</v>
      </c>
      <c r="F21">
        <v>-594</v>
      </c>
    </row>
    <row r="22" spans="1:7">
      <c r="A22" t="s">
        <v>436</v>
      </c>
      <c r="D22" t="s">
        <v>417</v>
      </c>
    </row>
    <row r="23" spans="1:7">
      <c r="A23" t="s">
        <v>437</v>
      </c>
      <c r="D23" t="s">
        <v>417</v>
      </c>
      <c r="E23">
        <v>680</v>
      </c>
      <c r="F23">
        <v>192</v>
      </c>
      <c r="G23">
        <v>75</v>
      </c>
    </row>
    <row r="24" spans="1:7">
      <c r="A24" t="s">
        <v>438</v>
      </c>
      <c r="D24" t="s">
        <v>417</v>
      </c>
      <c r="E24">
        <v>302</v>
      </c>
      <c r="F24">
        <v>385</v>
      </c>
      <c r="G24">
        <v>480</v>
      </c>
    </row>
    <row r="25" spans="1:7">
      <c r="A25" t="s">
        <v>439</v>
      </c>
      <c r="D25" t="s">
        <v>417</v>
      </c>
    </row>
    <row r="26" spans="1:7">
      <c r="A26" t="s">
        <v>440</v>
      </c>
      <c r="B26" t="s">
        <v>416</v>
      </c>
      <c r="C26" t="s">
        <v>26</v>
      </c>
      <c r="D26" t="s">
        <v>417</v>
      </c>
    </row>
    <row r="27" spans="1:7">
      <c r="D27" t="s">
        <v>417</v>
      </c>
    </row>
    <row r="28" spans="1:7">
      <c r="A28" t="s">
        <v>441</v>
      </c>
      <c r="D28" t="s">
        <v>417</v>
      </c>
      <c r="E28">
        <v>2016</v>
      </c>
      <c r="F28">
        <v>20182017</v>
      </c>
      <c r="G28">
        <v>20172016</v>
      </c>
    </row>
    <row r="29" spans="1:7">
      <c r="A29" t="s">
        <v>415</v>
      </c>
      <c r="B29" t="s">
        <v>416</v>
      </c>
      <c r="C29" t="s">
        <v>26</v>
      </c>
      <c r="D29" t="s">
        <v>417</v>
      </c>
      <c r="E29">
        <v>100010001000</v>
      </c>
    </row>
    <row r="30" spans="1:7">
      <c r="A30" t="s">
        <v>418</v>
      </c>
      <c r="B30" t="s">
        <v>419</v>
      </c>
      <c r="C30" t="s">
        <v>32</v>
      </c>
      <c r="D30" t="s">
        <v>417</v>
      </c>
      <c r="E30">
        <v>399</v>
      </c>
      <c r="F30">
        <v>-40</v>
      </c>
      <c r="G30">
        <v>-20</v>
      </c>
    </row>
    <row r="31" spans="1:7">
      <c r="A31" t="s">
        <v>420</v>
      </c>
      <c r="B31" t="s">
        <v>58</v>
      </c>
      <c r="C31" t="s">
        <v>58</v>
      </c>
      <c r="D31" t="s">
        <v>417</v>
      </c>
    </row>
    <row r="32" spans="1:7">
      <c r="A32" t="s">
        <v>421</v>
      </c>
      <c r="B32" t="s">
        <v>36</v>
      </c>
      <c r="C32" t="s">
        <v>36</v>
      </c>
      <c r="D32" t="s">
        <v>417</v>
      </c>
      <c r="E32">
        <v>-263</v>
      </c>
      <c r="F32">
        <v>-50</v>
      </c>
      <c r="G32">
        <v>-30</v>
      </c>
    </row>
    <row r="33" spans="1:7">
      <c r="A33" t="s">
        <v>422</v>
      </c>
      <c r="B33" t="s">
        <v>42</v>
      </c>
      <c r="C33" t="s">
        <v>42</v>
      </c>
      <c r="D33" t="s">
        <v>417</v>
      </c>
      <c r="E33">
        <v>18</v>
      </c>
      <c r="G33">
        <v>-10</v>
      </c>
    </row>
    <row r="34" spans="1:7">
      <c r="A34" t="s">
        <v>423</v>
      </c>
      <c r="B34" t="s">
        <v>58</v>
      </c>
      <c r="C34" t="s">
        <v>58</v>
      </c>
      <c r="D34" t="s">
        <v>417</v>
      </c>
      <c r="E34">
        <v>-1</v>
      </c>
    </row>
    <row r="35" spans="1:7">
      <c r="A35" t="s">
        <v>424</v>
      </c>
      <c r="B35" t="s">
        <v>45</v>
      </c>
      <c r="C35" t="s">
        <v>45</v>
      </c>
      <c r="D35" t="s">
        <v>417</v>
      </c>
      <c r="E35">
        <v>282</v>
      </c>
      <c r="F35">
        <v>-50</v>
      </c>
      <c r="G35">
        <v>-40</v>
      </c>
    </row>
    <row r="36" spans="1:7">
      <c r="A36" t="s">
        <v>425</v>
      </c>
      <c r="B36" t="s">
        <v>417</v>
      </c>
      <c r="C36" t="s">
        <v>26</v>
      </c>
      <c r="D36" t="s">
        <v>417</v>
      </c>
      <c r="E36">
        <v>117</v>
      </c>
      <c r="F36">
        <v>10</v>
      </c>
      <c r="G36">
        <v>20</v>
      </c>
    </row>
    <row r="37" spans="1:7">
      <c r="A37" t="s">
        <v>426</v>
      </c>
      <c r="B37" t="s">
        <v>51</v>
      </c>
      <c r="C37" t="s">
        <v>51</v>
      </c>
      <c r="D37" t="s">
        <v>417</v>
      </c>
      <c r="E37">
        <v>56</v>
      </c>
      <c r="F37">
        <v>-100</v>
      </c>
      <c r="G37">
        <v>-240</v>
      </c>
    </row>
    <row r="38" spans="1:7">
      <c r="A38" t="s">
        <v>427</v>
      </c>
      <c r="B38" t="s">
        <v>54</v>
      </c>
      <c r="C38" t="s">
        <v>54</v>
      </c>
      <c r="D38" t="s">
        <v>417</v>
      </c>
    </row>
    <row r="39" spans="1:7">
      <c r="A39" t="s">
        <v>428</v>
      </c>
      <c r="B39" t="s">
        <v>429</v>
      </c>
      <c r="C39" t="s">
        <v>33</v>
      </c>
      <c r="D39" t="s">
        <v>417</v>
      </c>
      <c r="E39">
        <v>37</v>
      </c>
      <c r="F39">
        <v>-60</v>
      </c>
      <c r="G39">
        <v>-200</v>
      </c>
    </row>
    <row r="40" spans="1:7">
      <c r="A40" t="s">
        <v>430</v>
      </c>
      <c r="B40" t="s">
        <v>431</v>
      </c>
      <c r="C40" t="s">
        <v>61</v>
      </c>
      <c r="D40" t="s">
        <v>417</v>
      </c>
      <c r="E40">
        <v>24</v>
      </c>
      <c r="F40">
        <v>170</v>
      </c>
    </row>
    <row r="41" spans="1:7">
      <c r="A41" t="s">
        <v>432</v>
      </c>
      <c r="B41" t="s">
        <v>62</v>
      </c>
      <c r="C41" t="s">
        <v>62</v>
      </c>
      <c r="D41" t="s">
        <v>417</v>
      </c>
      <c r="E41">
        <v>10</v>
      </c>
      <c r="F41">
        <v>-160</v>
      </c>
      <c r="G41">
        <v>280</v>
      </c>
    </row>
    <row r="42" spans="1:7">
      <c r="A42" t="s">
        <v>433</v>
      </c>
      <c r="B42" t="s">
        <v>429</v>
      </c>
      <c r="C42" t="s">
        <v>33</v>
      </c>
      <c r="D42" t="s">
        <v>417</v>
      </c>
      <c r="E42">
        <v>14</v>
      </c>
      <c r="F42">
        <v>330</v>
      </c>
      <c r="G42">
        <v>180</v>
      </c>
    </row>
    <row r="43" spans="1:7">
      <c r="A43" t="s">
        <v>434</v>
      </c>
      <c r="B43" t="s">
        <v>58</v>
      </c>
      <c r="C43" t="s">
        <v>58</v>
      </c>
      <c r="D43" t="s">
        <v>417</v>
      </c>
      <c r="E43">
        <v>27</v>
      </c>
    </row>
    <row r="44" spans="1:7">
      <c r="A44" t="s">
        <v>435</v>
      </c>
      <c r="B44" t="s">
        <v>70</v>
      </c>
      <c r="C44" t="s">
        <v>70</v>
      </c>
      <c r="D44" t="s">
        <v>417</v>
      </c>
      <c r="E44">
        <v>41</v>
      </c>
    </row>
    <row r="45" spans="1:7">
      <c r="A45" t="s">
        <v>436</v>
      </c>
      <c r="D45" t="s">
        <v>417</v>
      </c>
    </row>
    <row r="46" spans="1:7">
      <c r="A46" t="s">
        <v>437</v>
      </c>
      <c r="D46" t="s">
        <v>417</v>
      </c>
      <c r="E46">
        <v>141</v>
      </c>
      <c r="F46">
        <v>10</v>
      </c>
      <c r="G46">
        <v>20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/>
  </sheetViews>
  <sheetFormatPr defaultRowHeight="12.75"/>
  <cols>
    <col min="1" max="4" width="25.7109375" customWidth="1"/>
  </cols>
  <sheetData>
    <row r="1" spans="1:7">
      <c r="A1" t="s">
        <v>442</v>
      </c>
    </row>
    <row r="3" spans="1:7">
      <c r="E3">
        <v>3</v>
      </c>
      <c r="F3">
        <v>28</v>
      </c>
      <c r="G3">
        <v>29</v>
      </c>
    </row>
    <row r="4" spans="1:7">
      <c r="E4">
        <v>2019</v>
      </c>
      <c r="F4">
        <v>2018</v>
      </c>
      <c r="G4">
        <v>2017</v>
      </c>
    </row>
    <row r="5" spans="1:7">
      <c r="A5" t="s">
        <v>443</v>
      </c>
      <c r="B5" t="s">
        <v>231</v>
      </c>
      <c r="C5" t="s">
        <v>231</v>
      </c>
      <c r="D5" t="s">
        <v>444</v>
      </c>
    </row>
    <row r="6" spans="1:7">
      <c r="A6" t="s">
        <v>445</v>
      </c>
      <c r="B6" t="s">
        <v>232</v>
      </c>
      <c r="C6" t="s">
        <v>232</v>
      </c>
      <c r="D6" t="s">
        <v>444</v>
      </c>
      <c r="E6">
        <v>394</v>
      </c>
      <c r="F6">
        <v>970</v>
      </c>
      <c r="G6">
        <v>196</v>
      </c>
    </row>
    <row r="7" spans="1:7">
      <c r="A7" t="s">
        <v>446</v>
      </c>
    </row>
    <row r="8" spans="1:7">
      <c r="A8" t="s">
        <v>447</v>
      </c>
    </row>
    <row r="9" spans="1:7">
      <c r="A9" t="s">
        <v>448</v>
      </c>
      <c r="B9" t="s">
        <v>236</v>
      </c>
      <c r="C9" t="s">
        <v>236</v>
      </c>
      <c r="D9" t="s">
        <v>444</v>
      </c>
      <c r="E9">
        <v>106</v>
      </c>
      <c r="F9">
        <v>97</v>
      </c>
      <c r="G9">
        <v>102</v>
      </c>
    </row>
    <row r="10" spans="1:7">
      <c r="A10" t="s">
        <v>449</v>
      </c>
      <c r="E10">
        <v>12</v>
      </c>
      <c r="F10">
        <v>9</v>
      </c>
      <c r="G10">
        <v>6</v>
      </c>
    </row>
    <row r="11" spans="1:7">
      <c r="A11" t="s">
        <v>450</v>
      </c>
      <c r="B11" t="s">
        <v>243</v>
      </c>
      <c r="C11" t="s">
        <v>243</v>
      </c>
      <c r="D11" t="s">
        <v>444</v>
      </c>
      <c r="E11">
        <v>17</v>
      </c>
      <c r="F11">
        <v>16</v>
      </c>
      <c r="G11">
        <v>17</v>
      </c>
    </row>
    <row r="12" spans="1:7">
      <c r="A12" t="s">
        <v>451</v>
      </c>
      <c r="E12">
        <v>-4</v>
      </c>
      <c r="F12">
        <v>-6</v>
      </c>
      <c r="G12">
        <v>-7</v>
      </c>
    </row>
    <row r="13" spans="1:7">
      <c r="A13" t="s">
        <v>428</v>
      </c>
      <c r="B13" t="s">
        <v>241</v>
      </c>
      <c r="C13" t="s">
        <v>241</v>
      </c>
      <c r="E13">
        <v>69</v>
      </c>
      <c r="F13">
        <v>84</v>
      </c>
      <c r="G13">
        <v>179</v>
      </c>
    </row>
    <row r="14" spans="1:7">
      <c r="A14" t="s">
        <v>452</v>
      </c>
      <c r="B14" t="s">
        <v>248</v>
      </c>
      <c r="C14" t="s">
        <v>248</v>
      </c>
      <c r="D14" t="s">
        <v>444</v>
      </c>
      <c r="E14">
        <v>26</v>
      </c>
      <c r="F14">
        <v>26</v>
      </c>
      <c r="G14">
        <v>20</v>
      </c>
    </row>
    <row r="15" spans="1:7">
      <c r="A15" t="s">
        <v>453</v>
      </c>
      <c r="B15" t="s">
        <v>269</v>
      </c>
      <c r="C15" t="s">
        <v>269</v>
      </c>
      <c r="E15">
        <v>122</v>
      </c>
      <c r="F15">
        <v>407</v>
      </c>
      <c r="G15">
        <v>129</v>
      </c>
    </row>
    <row r="16" spans="1:7">
      <c r="A16" t="s">
        <v>454</v>
      </c>
      <c r="B16" t="s">
        <v>244</v>
      </c>
      <c r="C16" t="s">
        <v>244</v>
      </c>
      <c r="D16" t="s">
        <v>444</v>
      </c>
      <c r="F16">
        <v>-934</v>
      </c>
      <c r="G16">
        <v>6</v>
      </c>
    </row>
    <row r="17" spans="1:7">
      <c r="A17" t="s">
        <v>455</v>
      </c>
      <c r="B17" t="s">
        <v>251</v>
      </c>
      <c r="C17" t="s">
        <v>251</v>
      </c>
      <c r="D17" t="s">
        <v>444</v>
      </c>
      <c r="F17">
        <v>2</v>
      </c>
      <c r="G17">
        <v>-11</v>
      </c>
    </row>
    <row r="18" spans="1:7">
      <c r="A18" t="s">
        <v>456</v>
      </c>
    </row>
    <row r="19" spans="1:7">
      <c r="A19" t="s">
        <v>457</v>
      </c>
    </row>
    <row r="20" spans="1:7">
      <c r="A20" t="s">
        <v>458</v>
      </c>
      <c r="B20" t="s">
        <v>263</v>
      </c>
      <c r="C20" t="s">
        <v>263</v>
      </c>
      <c r="D20" t="s">
        <v>444</v>
      </c>
      <c r="E20">
        <v>-79</v>
      </c>
      <c r="F20">
        <v>-173</v>
      </c>
      <c r="G20">
        <v>-38</v>
      </c>
    </row>
    <row r="21" spans="1:7">
      <c r="A21" t="s">
        <v>459</v>
      </c>
      <c r="B21" t="s">
        <v>261</v>
      </c>
      <c r="C21" t="s">
        <v>261</v>
      </c>
      <c r="D21" t="s">
        <v>444</v>
      </c>
      <c r="E21">
        <v>-59</v>
      </c>
      <c r="F21">
        <v>-127</v>
      </c>
      <c r="G21">
        <v>-62</v>
      </c>
    </row>
    <row r="22" spans="1:7">
      <c r="A22" t="s">
        <v>460</v>
      </c>
      <c r="B22" t="s">
        <v>270</v>
      </c>
      <c r="C22" t="s">
        <v>270</v>
      </c>
      <c r="D22" t="s">
        <v>444</v>
      </c>
      <c r="E22">
        <v>-1</v>
      </c>
      <c r="F22">
        <v>6</v>
      </c>
      <c r="G22">
        <v>3</v>
      </c>
    </row>
    <row r="23" spans="1:7">
      <c r="A23" t="s">
        <v>461</v>
      </c>
      <c r="B23" t="s">
        <v>276</v>
      </c>
      <c r="C23" t="s">
        <v>276</v>
      </c>
      <c r="D23" t="s">
        <v>444</v>
      </c>
      <c r="E23">
        <v>-2</v>
      </c>
      <c r="G23">
        <v>-2</v>
      </c>
    </row>
    <row r="24" spans="1:7">
      <c r="A24" t="s">
        <v>462</v>
      </c>
      <c r="B24" t="s">
        <v>272</v>
      </c>
      <c r="C24" t="s">
        <v>272</v>
      </c>
      <c r="D24" t="s">
        <v>444</v>
      </c>
      <c r="E24">
        <v>-18</v>
      </c>
      <c r="F24">
        <v>125</v>
      </c>
      <c r="G24">
        <v>-16</v>
      </c>
    </row>
    <row r="25" spans="1:7">
      <c r="A25" t="s">
        <v>463</v>
      </c>
      <c r="B25" t="s">
        <v>277</v>
      </c>
      <c r="C25" t="s">
        <v>277</v>
      </c>
      <c r="D25" t="s">
        <v>444</v>
      </c>
      <c r="E25">
        <v>1</v>
      </c>
      <c r="G25">
        <v>-9</v>
      </c>
    </row>
    <row r="26" spans="1:7">
      <c r="A26" t="s">
        <v>464</v>
      </c>
      <c r="B26" t="s">
        <v>285</v>
      </c>
      <c r="C26" t="s">
        <v>285</v>
      </c>
      <c r="D26" t="s">
        <v>444</v>
      </c>
      <c r="E26">
        <v>584</v>
      </c>
      <c r="F26">
        <v>502</v>
      </c>
      <c r="G26">
        <v>513</v>
      </c>
    </row>
    <row r="27" spans="1:7">
      <c r="A27" t="s">
        <v>465</v>
      </c>
      <c r="B27" t="s">
        <v>231</v>
      </c>
      <c r="C27" t="s">
        <v>231</v>
      </c>
      <c r="D27" t="s">
        <v>466</v>
      </c>
    </row>
    <row r="28" spans="1:7">
      <c r="A28" t="s">
        <v>467</v>
      </c>
      <c r="B28" t="s">
        <v>287</v>
      </c>
      <c r="C28" t="s">
        <v>287</v>
      </c>
      <c r="D28" t="s">
        <v>466</v>
      </c>
      <c r="E28">
        <v>-115</v>
      </c>
      <c r="F28">
        <v>-94</v>
      </c>
      <c r="G28">
        <v>-81</v>
      </c>
    </row>
    <row r="29" spans="1:7">
      <c r="A29" t="s">
        <v>468</v>
      </c>
      <c r="D29" t="s">
        <v>466</v>
      </c>
      <c r="E29">
        <v>-362</v>
      </c>
    </row>
    <row r="30" spans="1:7">
      <c r="A30" t="s">
        <v>469</v>
      </c>
      <c r="B30" t="s">
        <v>288</v>
      </c>
      <c r="C30" t="s">
        <v>288</v>
      </c>
      <c r="D30" t="s">
        <v>466</v>
      </c>
      <c r="F30">
        <v>2</v>
      </c>
      <c r="G30">
        <v>32</v>
      </c>
    </row>
    <row r="31" spans="1:7">
      <c r="A31" t="s">
        <v>470</v>
      </c>
      <c r="B31" t="s">
        <v>298</v>
      </c>
      <c r="C31" t="s">
        <v>298</v>
      </c>
      <c r="D31" t="s">
        <v>471</v>
      </c>
      <c r="F31">
        <v>2421</v>
      </c>
      <c r="G31">
        <v>28</v>
      </c>
    </row>
    <row r="32" spans="1:7">
      <c r="A32" t="s">
        <v>472</v>
      </c>
      <c r="B32" t="s">
        <v>296</v>
      </c>
      <c r="C32" t="s">
        <v>296</v>
      </c>
      <c r="D32" t="s">
        <v>466</v>
      </c>
      <c r="E32">
        <v>-477</v>
      </c>
      <c r="F32">
        <v>2329</v>
      </c>
      <c r="G32">
        <v>-21</v>
      </c>
    </row>
    <row r="33" spans="1:7">
      <c r="A33" t="s">
        <v>473</v>
      </c>
      <c r="B33" t="s">
        <v>297</v>
      </c>
      <c r="C33" t="s">
        <v>297</v>
      </c>
      <c r="D33" t="s">
        <v>471</v>
      </c>
    </row>
    <row r="34" spans="1:7">
      <c r="A34" t="s">
        <v>474</v>
      </c>
      <c r="B34" t="s">
        <v>298</v>
      </c>
      <c r="C34" t="s">
        <v>298</v>
      </c>
      <c r="D34" t="s">
        <v>471</v>
      </c>
      <c r="E34">
        <v>13</v>
      </c>
      <c r="F34">
        <v>41</v>
      </c>
      <c r="G34">
        <v>33</v>
      </c>
    </row>
    <row r="35" spans="1:7">
      <c r="A35" t="s">
        <v>475</v>
      </c>
      <c r="B35" t="s">
        <v>298</v>
      </c>
      <c r="C35" t="s">
        <v>298</v>
      </c>
      <c r="D35" t="s">
        <v>471</v>
      </c>
      <c r="E35">
        <v>-596</v>
      </c>
      <c r="F35">
        <v>-584</v>
      </c>
      <c r="G35">
        <v>-34</v>
      </c>
    </row>
    <row r="36" spans="1:7">
      <c r="A36" t="s">
        <v>476</v>
      </c>
      <c r="D36" t="s">
        <v>471</v>
      </c>
      <c r="E36">
        <v>-7</v>
      </c>
    </row>
    <row r="37" spans="1:7">
      <c r="A37" t="s">
        <v>477</v>
      </c>
      <c r="B37" t="s">
        <v>299</v>
      </c>
      <c r="C37" t="s">
        <v>299</v>
      </c>
      <c r="D37" t="s">
        <v>471</v>
      </c>
      <c r="E37">
        <v>930</v>
      </c>
      <c r="F37">
        <v>113</v>
      </c>
      <c r="G37">
        <v>1547</v>
      </c>
    </row>
    <row r="38" spans="1:7">
      <c r="A38" t="s">
        <v>478</v>
      </c>
      <c r="B38" t="s">
        <v>302</v>
      </c>
      <c r="C38" t="s">
        <v>302</v>
      </c>
      <c r="D38" t="s">
        <v>471</v>
      </c>
      <c r="E38">
        <v>-1243</v>
      </c>
      <c r="F38">
        <v>-1529</v>
      </c>
      <c r="G38">
        <v>-2631</v>
      </c>
    </row>
    <row r="39" spans="1:7">
      <c r="A39" t="s">
        <v>479</v>
      </c>
      <c r="B39" t="s">
        <v>299</v>
      </c>
      <c r="C39" t="s">
        <v>299</v>
      </c>
      <c r="D39" t="s">
        <v>471</v>
      </c>
      <c r="E39">
        <v>523</v>
      </c>
      <c r="F39">
        <v>628</v>
      </c>
      <c r="G39">
        <v>689</v>
      </c>
    </row>
    <row r="40" spans="1:7">
      <c r="A40" t="s">
        <v>480</v>
      </c>
      <c r="B40" t="s">
        <v>302</v>
      </c>
      <c r="C40" t="s">
        <v>302</v>
      </c>
      <c r="D40" t="s">
        <v>471</v>
      </c>
      <c r="E40">
        <v>-229</v>
      </c>
      <c r="F40">
        <v>-995</v>
      </c>
      <c r="G40">
        <v>-269</v>
      </c>
    </row>
    <row r="41" spans="1:7">
      <c r="A41" t="s">
        <v>481</v>
      </c>
      <c r="D41" t="s">
        <v>471</v>
      </c>
      <c r="E41">
        <v>-19</v>
      </c>
      <c r="F41">
        <v>-26</v>
      </c>
      <c r="G41">
        <v>-19</v>
      </c>
    </row>
    <row r="42" spans="1:7">
      <c r="A42" t="s">
        <v>482</v>
      </c>
      <c r="B42" t="s">
        <v>297</v>
      </c>
      <c r="C42" t="s">
        <v>297</v>
      </c>
      <c r="D42" t="s">
        <v>471</v>
      </c>
      <c r="E42">
        <v>1</v>
      </c>
      <c r="F42">
        <v>4</v>
      </c>
      <c r="G42">
        <v>-3</v>
      </c>
    </row>
    <row r="43" spans="1:7">
      <c r="A43" t="s">
        <v>483</v>
      </c>
      <c r="B43" t="s">
        <v>311</v>
      </c>
      <c r="C43" t="s">
        <v>311</v>
      </c>
      <c r="D43" t="s">
        <v>471</v>
      </c>
      <c r="E43">
        <v>-627</v>
      </c>
      <c r="F43">
        <v>-2348</v>
      </c>
      <c r="G43">
        <v>-687</v>
      </c>
    </row>
    <row r="44" spans="1:7">
      <c r="A44" t="s">
        <v>484</v>
      </c>
      <c r="B44" t="s">
        <v>313</v>
      </c>
      <c r="C44" t="s">
        <v>313</v>
      </c>
      <c r="D44" t="s">
        <v>471</v>
      </c>
      <c r="G44">
        <v>1</v>
      </c>
    </row>
    <row r="45" spans="1:7">
      <c r="A45" t="s">
        <v>485</v>
      </c>
      <c r="B45" t="s">
        <v>314</v>
      </c>
      <c r="C45" t="s">
        <v>314</v>
      </c>
      <c r="D45" t="s">
        <v>471</v>
      </c>
      <c r="E45">
        <v>-520</v>
      </c>
      <c r="F45">
        <v>483</v>
      </c>
      <c r="G45">
        <v>-194</v>
      </c>
    </row>
    <row r="46" spans="1:7">
      <c r="A46" t="s">
        <v>486</v>
      </c>
      <c r="B46" t="s">
        <v>486</v>
      </c>
      <c r="C46" t="s">
        <v>315</v>
      </c>
      <c r="D46" t="s">
        <v>471</v>
      </c>
      <c r="E46">
        <v>558</v>
      </c>
      <c r="F46">
        <v>75</v>
      </c>
      <c r="G46">
        <v>269</v>
      </c>
    </row>
    <row r="47" spans="1:7">
      <c r="A47" t="s">
        <v>442</v>
      </c>
      <c r="D47" t="s">
        <v>471</v>
      </c>
    </row>
    <row r="48" spans="1:7">
      <c r="D48" t="s">
        <v>471</v>
      </c>
    </row>
    <row r="49" spans="1:7">
      <c r="D49" t="s">
        <v>471</v>
      </c>
      <c r="E49">
        <v>3</v>
      </c>
      <c r="F49">
        <v>28</v>
      </c>
      <c r="G49">
        <v>29</v>
      </c>
    </row>
    <row r="50" spans="1:7">
      <c r="D50" t="s">
        <v>471</v>
      </c>
      <c r="E50">
        <v>2019</v>
      </c>
      <c r="F50">
        <v>2018</v>
      </c>
      <c r="G50">
        <v>2017</v>
      </c>
    </row>
    <row r="51" spans="1:7">
      <c r="A51" t="s">
        <v>487</v>
      </c>
      <c r="D51" t="s">
        <v>471</v>
      </c>
      <c r="E51">
        <v>6047</v>
      </c>
      <c r="F51">
        <v>5121</v>
      </c>
      <c r="G51">
        <v>4819</v>
      </c>
    </row>
    <row r="52" spans="1:7">
      <c r="A52" t="s">
        <v>488</v>
      </c>
      <c r="D52" t="s">
        <v>471</v>
      </c>
      <c r="E52">
        <v>3672</v>
      </c>
      <c r="F52">
        <v>3088</v>
      </c>
      <c r="G52">
        <v>2894</v>
      </c>
    </row>
    <row r="53" spans="1:7">
      <c r="A53" t="s">
        <v>419</v>
      </c>
      <c r="D53" t="s">
        <v>471</v>
      </c>
      <c r="E53">
        <v>2375</v>
      </c>
      <c r="F53">
        <v>2033</v>
      </c>
      <c r="G53">
        <v>1925</v>
      </c>
    </row>
    <row r="54" spans="1:7">
      <c r="A54" t="s">
        <v>420</v>
      </c>
      <c r="D54" t="s">
        <v>471</v>
      </c>
    </row>
    <row r="55" spans="1:7">
      <c r="A55" t="s">
        <v>489</v>
      </c>
      <c r="D55" t="s">
        <v>471</v>
      </c>
      <c r="E55">
        <v>1543</v>
      </c>
      <c r="F55">
        <v>1334</v>
      </c>
      <c r="G55">
        <v>1269</v>
      </c>
    </row>
    <row r="56" spans="1:7">
      <c r="A56" t="s">
        <v>448</v>
      </c>
      <c r="B56" t="s">
        <v>236</v>
      </c>
      <c r="C56" t="s">
        <v>236</v>
      </c>
      <c r="D56" t="s">
        <v>444</v>
      </c>
      <c r="E56">
        <v>99</v>
      </c>
      <c r="F56">
        <v>85</v>
      </c>
      <c r="G56">
        <v>84</v>
      </c>
    </row>
    <row r="57" spans="1:7">
      <c r="A57" t="s">
        <v>423</v>
      </c>
      <c r="D57" t="s">
        <v>444</v>
      </c>
      <c r="E57">
        <v>9</v>
      </c>
      <c r="F57">
        <v>6</v>
      </c>
      <c r="G57">
        <v>7</v>
      </c>
    </row>
    <row r="58" spans="1:7">
      <c r="A58" t="s">
        <v>424</v>
      </c>
      <c r="D58" t="s">
        <v>444</v>
      </c>
      <c r="E58">
        <v>1651</v>
      </c>
      <c r="F58">
        <v>1425</v>
      </c>
      <c r="G58">
        <v>1360</v>
      </c>
    </row>
    <row r="59" spans="1:7">
      <c r="A59" t="s">
        <v>490</v>
      </c>
      <c r="D59" t="s">
        <v>444</v>
      </c>
      <c r="E59">
        <v>724</v>
      </c>
      <c r="F59">
        <v>608</v>
      </c>
      <c r="G59">
        <v>565</v>
      </c>
    </row>
    <row r="60" spans="1:7">
      <c r="A60" t="s">
        <v>426</v>
      </c>
      <c r="B60" t="s">
        <v>243</v>
      </c>
      <c r="C60" t="s">
        <v>243</v>
      </c>
      <c r="D60" t="s">
        <v>444</v>
      </c>
      <c r="E60">
        <v>130</v>
      </c>
      <c r="F60">
        <v>166</v>
      </c>
      <c r="G60">
        <v>269</v>
      </c>
    </row>
    <row r="61" spans="1:7">
      <c r="A61" t="s">
        <v>427</v>
      </c>
      <c r="B61" t="s">
        <v>292</v>
      </c>
      <c r="C61" t="s">
        <v>292</v>
      </c>
      <c r="D61" t="s">
        <v>444</v>
      </c>
      <c r="E61">
        <v>-1</v>
      </c>
      <c r="F61">
        <v>-2</v>
      </c>
    </row>
    <row r="62" spans="1:7">
      <c r="A62" t="s">
        <v>428</v>
      </c>
      <c r="B62" t="s">
        <v>241</v>
      </c>
      <c r="C62" t="s">
        <v>241</v>
      </c>
      <c r="D62" t="s">
        <v>444</v>
      </c>
      <c r="E62">
        <v>69</v>
      </c>
      <c r="F62">
        <v>84</v>
      </c>
      <c r="G62">
        <v>179</v>
      </c>
    </row>
    <row r="63" spans="1:7">
      <c r="A63" t="s">
        <v>491</v>
      </c>
      <c r="D63" t="s">
        <v>444</v>
      </c>
      <c r="E63">
        <v>526</v>
      </c>
      <c r="F63">
        <v>360</v>
      </c>
      <c r="G63">
        <v>117</v>
      </c>
    </row>
    <row r="64" spans="1:7">
      <c r="A64" t="s">
        <v>432</v>
      </c>
      <c r="B64" t="s">
        <v>251</v>
      </c>
      <c r="C64" t="s">
        <v>251</v>
      </c>
      <c r="D64" t="s">
        <v>444</v>
      </c>
      <c r="E64">
        <v>135</v>
      </c>
      <c r="F64">
        <v>193</v>
      </c>
      <c r="G64">
        <v>51</v>
      </c>
    </row>
    <row r="65" spans="1:7">
      <c r="A65" t="s">
        <v>492</v>
      </c>
      <c r="B65" t="s">
        <v>233</v>
      </c>
      <c r="C65" t="s">
        <v>233</v>
      </c>
      <c r="D65" t="s">
        <v>444</v>
      </c>
      <c r="E65">
        <v>391</v>
      </c>
      <c r="F65">
        <v>167</v>
      </c>
      <c r="G65">
        <v>66</v>
      </c>
    </row>
    <row r="66" spans="1:7">
      <c r="A66" t="s">
        <v>434</v>
      </c>
      <c r="B66" t="s">
        <v>233</v>
      </c>
      <c r="C66" t="s">
        <v>233</v>
      </c>
      <c r="D66" t="s">
        <v>444</v>
      </c>
      <c r="E66">
        <v>3</v>
      </c>
      <c r="F66">
        <v>803</v>
      </c>
      <c r="G66">
        <v>130</v>
      </c>
    </row>
    <row r="67" spans="1:7">
      <c r="A67" t="s">
        <v>435</v>
      </c>
      <c r="B67" t="s">
        <v>292</v>
      </c>
      <c r="C67" t="s">
        <v>292</v>
      </c>
      <c r="D67" t="s">
        <v>444</v>
      </c>
      <c r="E67">
        <v>394</v>
      </c>
      <c r="F67">
        <v>970</v>
      </c>
      <c r="G67">
        <v>196</v>
      </c>
    </row>
    <row r="68" spans="1:7">
      <c r="A68" t="s">
        <v>493</v>
      </c>
      <c r="D68" t="s">
        <v>444</v>
      </c>
    </row>
    <row r="69" spans="1:7">
      <c r="A69" t="s">
        <v>494</v>
      </c>
      <c r="D69" t="s">
        <v>444</v>
      </c>
      <c r="E69">
        <v>2</v>
      </c>
      <c r="F69">
        <v>-2</v>
      </c>
      <c r="G69">
        <v>1</v>
      </c>
    </row>
    <row r="70" spans="1:7">
      <c r="A70" t="s">
        <v>495</v>
      </c>
      <c r="D70" t="s">
        <v>444</v>
      </c>
      <c r="E70">
        <v>-15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D548C-76F5-42C4-A443-F2C30D7696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EF1B43-EDD0-4F60-A051-D7204A8277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0CAD55-B4DC-451D-911F-8DF15B4B584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2021-11-18T04:21:33Z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