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4" i="1" l="1"/>
  <c r="F184" i="1"/>
  <c r="G92" i="1"/>
  <c r="F92" i="1"/>
  <c r="F98" i="1" s="1"/>
  <c r="F100" i="1" s="1"/>
  <c r="G433" i="1"/>
  <c r="G432" i="1"/>
  <c r="F432" i="1"/>
  <c r="F433" i="1" s="1"/>
  <c r="G418" i="1"/>
  <c r="G417" i="1"/>
  <c r="F417" i="1"/>
  <c r="F418" i="1" s="1"/>
  <c r="F409" i="1"/>
  <c r="F410" i="1" s="1"/>
  <c r="G397" i="1"/>
  <c r="G409" i="1" s="1"/>
  <c r="G410" i="1" s="1"/>
  <c r="F397" i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G161" i="1" s="1"/>
  <c r="G8" i="1" s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28" i="1" l="1"/>
  <c r="F7" i="1" s="1"/>
  <c r="F12" i="1" s="1"/>
  <c r="F376" i="1" s="1"/>
  <c r="G128" i="1"/>
  <c r="G7" i="1" s="1"/>
  <c r="G12" i="1" s="1"/>
  <c r="G366" i="1" s="1"/>
  <c r="F384" i="1"/>
  <c r="F13" i="1"/>
  <c r="F377" i="1"/>
  <c r="F383" i="1"/>
  <c r="F382" i="1"/>
  <c r="F353" i="1"/>
  <c r="F355" i="1" s="1"/>
  <c r="F357" i="1" s="1"/>
  <c r="F385" i="1"/>
  <c r="G383" i="1"/>
  <c r="G382" i="1"/>
  <c r="G326" i="1"/>
  <c r="J372" i="1"/>
  <c r="F375" i="1"/>
  <c r="H378" i="1"/>
  <c r="F381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F14" i="1" l="1"/>
  <c r="G14" i="1"/>
  <c r="G376" i="1"/>
  <c r="F366" i="1"/>
  <c r="G353" i="1"/>
  <c r="G355" i="1" s="1"/>
  <c r="G357" i="1" s="1"/>
  <c r="G385" i="1"/>
  <c r="F378" i="1"/>
  <c r="F59" i="1"/>
  <c r="F67" i="1" s="1"/>
  <c r="F71" i="1" s="1"/>
  <c r="F370" i="1"/>
  <c r="G378" i="1"/>
  <c r="G370" i="1"/>
  <c r="G59" i="1"/>
  <c r="G67" i="1" s="1"/>
  <c r="G71" i="1" s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<sst xmlns="http://schemas.openxmlformats.org/spreadsheetml/2006/main" count="795" uniqueCount="509">
  <si>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</si>
  <si>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</si>
  <si>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</si>
  <si>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</si>
  <si>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</si>
  <si>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</si>
  <si>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</si>
  <si>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</si>
  <si>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</si>
  <si>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</si>
  <si>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</si>
  <si>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</si>
  <si>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</si>
  <si>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</si>
  <si>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</si>
  <si>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</si>
  <si>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</si>
  <si>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</si>
  <si>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</si>
  <si>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</si>
  <si>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</si>
  <si>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</si>
  <si>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</si>
  <si>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</si>
  <si>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</si>
  <si>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</si>
  <si>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</si>
  <si>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</si>
  <si>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</si>
  <si>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</si>
  <si>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</si>
  <si>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</si>
  <si>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</si>
  <si>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</si>
  <si>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</si>
  <si>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</si>
  <si>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</si>
  <si>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</si>
  <si>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</si>
  <si>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</si>
  <si>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</si>
  <si>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</si>
  <si>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</si>
  <si>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</si>
  <si>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</si>
  <si>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</si>
  <si>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</si>
  <si>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</si>
  <si>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</si>
  <si>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</si>
  <si>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</si>
  <si>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</si>
  <si>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</si>
  <si>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</si>
  <si>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</si>
  <si>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</si>
  <si>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</si>
  <si>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</si>
  <si>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</si>
  <si>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</si>
  <si>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</si>
  <si>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</si>
  <si>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</si>
  <si>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</si>
  <si>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</si>
  <si>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</si>
  <si>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</si>
  <si>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</si>
  <si>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</si>
  <si>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</si>
  <si>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</si>
  <si>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</si>
  <si>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</si>
  <si>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</si>
  <si>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</si>
  <si>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</si>
  <si>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</si>
  <si>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</si>
  <si>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</si>
  <si>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</si>
  <si>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</si>
  <si>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</si>
  <si>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</si>
  <si>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</si>
  <si>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</si>
  <si>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</si>
  <si>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</si>
  <si>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</si>
  <si>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</si>
  <si>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</si>
  <si>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</si>
  <si>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</si>
  <si>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</si>
  <si>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</si>
  <si>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</si>
  <si>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</si>
  <si>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</si>
  <si>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</si>
  <si>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</si>
  <si>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</si>
  <si>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</si>
  <si>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</si>
  <si>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</si>
  <si>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</si>
  <si>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</si>
  <si>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</si>
  <si>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</si>
  <si>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</si>
  <si>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</si>
  <si>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</si>
  <si>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</si>
  <si>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</si>
  <si>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</si>
  <si>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</si>
  <si>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</si>
  <si>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</si>
  <si>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</si>
  <si>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</si>
  <si>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</si>
  <si>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</si>
  <si>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</si>
  <si>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</si>
  <si>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</si>
  <si>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</si>
  <si>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</si>
  <si>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</si>
  <si>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</si>
  <si>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</si>
  <si>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</si>
  <si>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</si>
  <si>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</si>
  <si>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</si>
  <si>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</si>
  <si>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</si>
  <si>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</si>
  <si>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</si>
  <si>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</si>
  <si>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</si>
  <si>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</si>
  <si>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</si>
  <si>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</si>
  <si>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</si>
  <si>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</si>
  <si>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</si>
  <si>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</si>
  <si>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</si>
  <si>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</si>
  <si>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</si>
  <si>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</si>
  <si>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</si>
  <si>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</si>
  <si>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</si>
  <si>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</si>
  <si>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</si>
  <si>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</si>
  <si>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</si>
  <si>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</si>
  <si>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</si>
  <si>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</si>
  <si>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</si>
  <si>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</si>
  <si>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</si>
  <si>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</si>
  <si>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</si>
  <si>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</si>
  <si>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</si>
  <si>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</si>
  <si>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</si>
  <si>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</si>
  <si>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</si>
  <si>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</si>
  <si>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</si>
  <si>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</si>
  <si>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</si>
  <si>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</si>
  <si>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</si>
  <si>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</si>
  <si>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</si>
  <si>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</si>
  <si>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</si>
  <si>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</si>
  <si>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</si>
  <si>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</si>
  <si>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</si>
  <si>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</si>
  <si>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</si>
  <si>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</si>
  <si>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</si>
  <si>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</si>
  <si>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</si>
  <si>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</si>
  <si>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</si>
  <si>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</si>
  <si>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</si>
  <si>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</si>
  <si>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</si>
  <si>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</si>
  <si>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</si>
  <si>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</si>
  <si>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</si>
  <si>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</si>
  <si>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</si>
  <si>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</si>
  <si>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</si>
  <si>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</si>
  <si>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</si>
  <si>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</si>
  <si>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</si>
  <si>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</si>
  <si>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</si>
  <si>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</si>
  <si>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</si>
  <si>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</si>
  <si>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</si>
  <si>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</si>
  <si>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</si>
  <si>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</si>
  <si>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</si>
  <si>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</si>
  <si>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</si>
  <si>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</si>
  <si>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</si>
  <si>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</si>
  <si>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</si>
  <si>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</si>
  <si>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</si>
  <si>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</si>
  <si>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</si>
  <si>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</si>
  <si>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</si>
  <si>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</si>
  <si>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</si>
  <si>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</si>
  <si>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</si>
  <si>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</si>
  <si>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</si>
  <si>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</si>
  <si>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</si>
  <si>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</si>
  <si>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</si>
  <si>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</si>
  <si>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</si>
  <si>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</si>
  <si>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</si>
  <si>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</si>
  <si>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</si>
  <si>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</si>
  <si>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</si>
  <si>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</si>
  <si>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</si>
  <si>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</si>
  <si>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</si>
  <si>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</si>
  <si>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</si>
  <si>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</si>
  <si>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</si>
  <si>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</si>
  <si>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</si>
  <si>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</si>
  <si>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</si>
  <si>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</si>
  <si>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</si>
  <si>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</si>
  <si>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</si>
  <si>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</si>
  <si>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</si>
  <si>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</si>
  <si>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</si>
  <si>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</si>
  <si>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</si>
  <si>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</si>
  <si>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</si>
  <si>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</si>
  <si>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</si>
  <si>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</si>
  <si>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</si>
  <si>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</si>
  <si>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</si>
  <si>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</si>
  <si>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</si>
  <si>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</si>
  <si>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</si>
  <si>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</si>
  <si>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</si>
  <si>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</si>
  <si>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</si>
  <si>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</si>
  <si>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</si>
  <si>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</si>
  <si>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</si>
  <si>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</si>
  <si>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</si>
  <si>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</si>
  <si>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</si>
  <si>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</si>
  <si>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</si>
  <si>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</si>
  <si>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</si>
  <si>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</si>
  <si>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</si>
  <si>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</si>
  <si>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</si>
  <si>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</si>
  <si>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</si>
  <si>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</si>
  <si>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</si>
  <si>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</si>
  <si>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</si>
  <si>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</si>
  <si>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</si>
  <si>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</si>
  <si>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</si>
  <si>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</si>
  <si>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</si>
  <si>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</si>
  <si>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</si>
  <si>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</si>
  <si>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</si>
  <si>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</si>
  <si>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</si>
  <si>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</si>
  <si>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</si>
  <si>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</si>
  <si>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</si>
  <si>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</si>
  <si>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</si>
  <si>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</si>
  <si>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</si>
  <si>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</si>
  <si>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</si>
  <si>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</si>
  <si>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</si>
  <si>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</si>
  <si>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</si>
  <si>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</si>
  <si>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</si>
  <si>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</si>
  <si>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</si>
  <si>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</si>
  <si>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</si>
  <si>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</si>
  <si>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</si>
  <si>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</si>
  <si>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</si>
  <si>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</si>
  <si>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</si>
  <si>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</si>
  <si>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</si>
  <si>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</si>
  <si>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</si>
  <si>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</si>
  <si>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</si>
  <si>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</si>
  <si>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</si>
  <si>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</si>
  <si>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</si>
  <si>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</si>
  <si>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</si>
  <si>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</si>
  <si>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</si>
  <si>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</si>
  <si>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</si>
  <si>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</si>
  <si>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</si>
  <si>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</si>
  <si>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</si>
  <si>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</si>
  <si>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</si>
  <si>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</si>
  <si>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</si>
  <si>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</si>
  <si>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</si>
  <si>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</si>
  <si>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</si>
  <si>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per share amounts)</t>
  </si>
  <si>
    <t>ASSETS:</t>
  </si>
  <si>
    <t>Current assets:</t>
  </si>
  <si>
    <t>Cash and cash equivalents</t>
  </si>
  <si>
    <t>Marketable securities, at fair value</t>
  </si>
  <si>
    <t>Accounts and notes receivable, less allowance for doubtful accounts of $47,209 and $11,985 as of December 31, 2018 and 2017, respectively</t>
  </si>
  <si>
    <t>Inventories and supplies</t>
  </si>
  <si>
    <t>Prepaid expenses and other assets</t>
  </si>
  <si>
    <t>Total current assets</t>
  </si>
  <si>
    <t>Property and equipment, net</t>
  </si>
  <si>
    <t>Property and Equipment</t>
  </si>
  <si>
    <t>Goodwill</t>
  </si>
  <si>
    <t>Other intangible assets, less accumulated amortization of $17,216 and $12,853 as of December 31, 2018 and 2017, respectively</t>
  </si>
  <si>
    <t>Intangibles - Accumulated Amortisation</t>
  </si>
  <si>
    <t>Notes receivable  longterm portion, less allowance for doubtful accounts of $10,000 and $0 as of December 31, 2018 and 2017, respectively</t>
  </si>
  <si>
    <t>Deferred compensation funding, at fair value</t>
  </si>
  <si>
    <t>Deferred income taxes</t>
  </si>
  <si>
    <t>Other noncurrent assets</t>
  </si>
  <si>
    <t>Total assets</t>
  </si>
  <si>
    <t>LIABILITIES AND STOCKHOLDERS EQUITY:</t>
  </si>
  <si>
    <t>Current liabilities:</t>
  </si>
  <si>
    <t>Accounts payable</t>
  </si>
  <si>
    <t>Accrued payroll, accrued and withheld payroll taxes</t>
  </si>
  <si>
    <t>Accruals</t>
  </si>
  <si>
    <t>Other accrued expenses</t>
  </si>
  <si>
    <t>Borrowings under line of credit</t>
  </si>
  <si>
    <t>Income taxes payable</t>
  </si>
  <si>
    <t>Accrued insurance claims</t>
  </si>
  <si>
    <t>Total current liabilities</t>
  </si>
  <si>
    <t>Accrued insurance claims  long-term portion</t>
  </si>
  <si>
    <t>Deferred compensation liability</t>
  </si>
  <si>
    <t>Commitments and contingencies</t>
  </si>
  <si>
    <t>STOCKHOLDERS EQUITY:</t>
  </si>
  <si>
    <t>Common Stock, $.01 par value; 100,000 shares authorized; 75,344 and 74,960 shares issued, and 73,877 and 73,436 shares outstanding as of December 31, 2018 and 2017, respectively</t>
  </si>
  <si>
    <t>Additional paid-in capital</t>
  </si>
  <si>
    <t>Retained earnings</t>
  </si>
  <si>
    <t>Accumulated other comprehensive income, net of taxes</t>
  </si>
  <si>
    <t>Common Stock in treasury, at cost, 1,467 shares and 1,524 shares as of December 31, 2018 and 2017, respectively</t>
  </si>
  <si>
    <t>Treasury Stock</t>
  </si>
  <si>
    <t>Total stockholders equity</t>
  </si>
  <si>
    <t>Revenues</t>
  </si>
  <si>
    <t>Revenue</t>
  </si>
  <si>
    <t>Operating costs and expenses:</t>
  </si>
  <si>
    <t>Costs of services provided</t>
  </si>
  <si>
    <t>Selling, general and administrative</t>
  </si>
  <si>
    <t>Other (expense) income:</t>
  </si>
  <si>
    <t>Investment and interest</t>
  </si>
  <si>
    <t>Income before income taxes</t>
  </si>
  <si>
    <t>Profit before Zakat</t>
  </si>
  <si>
    <t>Income taxes</t>
  </si>
  <si>
    <t>Net income</t>
  </si>
  <si>
    <t>Per share data:</t>
  </si>
  <si>
    <t>Basic earnings per common share</t>
  </si>
  <si>
    <t>Diluted earnings per common share</t>
  </si>
  <si>
    <t>Weighted average number of common shares outstanding:</t>
  </si>
  <si>
    <t>Basic</t>
  </si>
  <si>
    <t>Diluted</t>
  </si>
  <si>
    <t>Comprehensive income:</t>
  </si>
  <si>
    <t>Total Other Comprehensive Income</t>
  </si>
  <si>
    <t>Other comprehensive income:</t>
  </si>
  <si>
    <t>Unrealized (loss) gain on available-for-sale marketable securities, net of taxes</t>
  </si>
  <si>
    <t>Cash flows from operating activities:</t>
  </si>
  <si>
    <t>Operating Activities</t>
  </si>
  <si>
    <t>Adjustments to reconcile net income to net cash provided by operating activities:</t>
  </si>
  <si>
    <t>Depreciation and amortization</t>
  </si>
  <si>
    <t>Bad debt provision</t>
  </si>
  <si>
    <t>Deferred income tax (benefit) expense</t>
  </si>
  <si>
    <t>Stock-based compensation expense 1</t>
  </si>
  <si>
    <t>Tax benefit from equity compensation plans 1</t>
  </si>
  <si>
    <t>Amortization of premium on marketable securities</t>
  </si>
  <si>
    <t>Unrealized loss (gain) on deferred compensation fund investments</t>
  </si>
  <si>
    <t>Changes in operating assets and liabilities:</t>
  </si>
  <si>
    <t>Accounts and notes receivable</t>
  </si>
  <si>
    <t>Deferred compensation funding</t>
  </si>
  <si>
    <t>Accounts payable and other accrued expenses</t>
  </si>
  <si>
    <t>Income taxes payable 1</t>
  </si>
  <si>
    <t xml:space="preserve">Adjustment for Income Tax Paid </t>
  </si>
  <si>
    <t>Net cash provided by operating activities</t>
  </si>
  <si>
    <t>Cash flows from investing activities:</t>
  </si>
  <si>
    <t>Investing Activities</t>
  </si>
  <si>
    <t>Disposals of fixed assets</t>
  </si>
  <si>
    <t>Additions to property and equipment</t>
  </si>
  <si>
    <t>Purchases of marketable securities</t>
  </si>
  <si>
    <t>Sales of marketable securities</t>
  </si>
  <si>
    <t>Cash paid for acquisitions</t>
  </si>
  <si>
    <t>Net cash used in investing activities</t>
  </si>
  <si>
    <t>Cash flows from financing activities:</t>
  </si>
  <si>
    <t>Financing Activities</t>
  </si>
  <si>
    <t>Dividends paid</t>
  </si>
  <si>
    <t xml:space="preserve">Dividend paid to shareholders to parent on minority interests </t>
  </si>
  <si>
    <t>Reissuance of treasury stock pursuant to Dividend Reinvestment Plan</t>
  </si>
  <si>
    <t>Proceeds from the exercise of stock options</t>
  </si>
  <si>
    <t>Net (repayments) proceeds from short-term borrowings</t>
  </si>
  <si>
    <t>Net cash used in financing activities</t>
  </si>
  <si>
    <t>Net change in cash and cash equivalents</t>
  </si>
  <si>
    <t>Cash and cash equivalents at beginning of the period</t>
  </si>
  <si>
    <t>Cash and cash equivalents at beginning of period</t>
  </si>
  <si>
    <t>Cash and cash equivalents at end of the period</t>
  </si>
  <si>
    <t>Supplementary cash flow information:</t>
  </si>
  <si>
    <t>Cash paid for interest</t>
  </si>
  <si>
    <t>Cash paid for income taxes, net of refunds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</si>
  <si>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</si>
  <si>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</si>
  <si>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</si>
  <si>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</si>
  <si>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</si>
  <si>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cost of goods sold</t>
  </si>
  <si>
    <t>property, plant and equipment</t>
  </si>
  <si>
    <t>accumulated depreciation and amortisation</t>
  </si>
  <si>
    <t>accounts payable</t>
  </si>
  <si>
    <t>changed sign</t>
  </si>
  <si>
    <t>cost of services provided</t>
  </si>
  <si>
    <t>added value</t>
  </si>
  <si>
    <t>investment and interest</t>
  </si>
  <si>
    <t>deleted value</t>
  </si>
  <si>
    <t>housekeeping and dietary equipment</t>
  </si>
  <si>
    <t>computer hardware and software</t>
  </si>
  <si>
    <t>other</t>
  </si>
  <si>
    <t>less accumulated depreciation</t>
  </si>
  <si>
    <t>other fixed assets</t>
  </si>
  <si>
    <t>changed value</t>
  </si>
  <si>
    <t>marketable investments</t>
  </si>
  <si>
    <t>marketable securities, at fair value</t>
  </si>
  <si>
    <t>other intangible assets, less accumulated amortization</t>
  </si>
  <si>
    <t>other non-current assets</t>
  </si>
  <si>
    <t>other noncurrent assets</t>
  </si>
  <si>
    <t>deferred compensation funding, at fair value</t>
  </si>
  <si>
    <t>accrued payroll, accrued and withheld payroll taxes</t>
  </si>
  <si>
    <t>other accrued expenses</t>
  </si>
  <si>
    <t>borrowings under line of credit</t>
  </si>
  <si>
    <t>accrued insurance claims</t>
  </si>
  <si>
    <t>long term accruals</t>
  </si>
  <si>
    <t>accrued insurance claims - long-term portion</t>
  </si>
  <si>
    <t>other non-current liabilities</t>
  </si>
  <si>
    <t>deferred compensation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</si>
</sst>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0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EE1-4F27-8ADF-8C172BFFBF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8D-4A0A-9622-4042EAC797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4-41CE-BA8D-9B3A01479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D2-4B02-A778-5A73DE5834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0B8-4D89-9423-EF5906F039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7E-4096-A9A6-847365D6A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55-4B88-8EEA-7B59B85471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B5-4F4E-AAD6-D4CCBFFCA4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F6-4E48-98EF-CCB6A6F36B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EB-499B-8052-7267B893DA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285-4A25-8EBC-A50B09F038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9F-4011-BA91-2BC73A04B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0D-401F-9C19-AA4E51D323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EF-44FE-A144-FACDA07945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45-4AA1-8415-656E8D3D14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8.140625" style="1" customWidth="1"/>
    <col min="6" max="7" width="14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83524</v>
      </c>
      <c r="G6" s="7">
        <f t="shared" ref="G6:O6" si="1">IF(G4=$BF$1,"",G71)</f>
        <v>88226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184467</v>
      </c>
      <c r="G7" s="7">
        <f t="shared" ref="G7:O7" si="2">IF(G4=$BF$1,"",G128)</f>
        <v>148597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508136</v>
      </c>
      <c r="G8" s="7">
        <f t="shared" ref="G8:O8" si="3">IF(G4=$BF$1,"",G161)</f>
        <v>527406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163391</v>
      </c>
      <c r="G9" s="7">
        <f t="shared" ref="G9:O9" si="4">IF(G4=$BF$1,"",G189)</f>
        <v>184168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88432</v>
      </c>
      <c r="G10" s="7">
        <f t="shared" ref="G10:O10" si="5">IF(G4=$BF$1,"",G210)</f>
        <v>91883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440780</v>
      </c>
      <c r="G11" s="7">
        <f t="shared" ref="G11:O11" si="6">IF(G4=$BF$1,"",G227)</f>
        <v>399952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692603</v>
      </c>
      <c r="G12" s="35">
        <f t="shared" ref="G12:O12" si="7">IF(G4=$BF$1,"",SUM(G7:G8))</f>
        <v>676003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692603</v>
      </c>
      <c r="G13" s="35">
        <f t="shared" ref="G13:O13" si="8">IF(G4=$BF$1,"",SUM(G9:G11))</f>
        <v>676003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2008821</v>
      </c>
      <c r="G24">
        <v>1866131</v>
      </c>
      <c r="H24">
        <v>1562662</v>
      </c>
    </row>
    <row r="25" spans="5:16">
      <c r="E25" s="1" t="s">
        <v>27</v>
      </c>
      <c r="F25">
        <v>1771981</v>
      </c>
      <c r="G25">
        <v>1612510</v>
      </c>
      <c r="H25">
        <v>1339492</v>
      </c>
      <c r="P25" s="49" t="s">
        <v>484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236840</v>
      </c>
      <c r="G30" s="7">
        <f>IF(G4=$BF$1,"",G24-G25+ABS(G26)-G27-G28-G29)</f>
        <v>253621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136603</v>
      </c>
      <c r="G34">
        <v>126732</v>
      </c>
      <c r="H34">
        <v>105417</v>
      </c>
    </row>
    <row r="35" spans="5:16">
      <c r="E35" s="1" t="s">
        <v>37</v>
      </c>
    </row>
    <row r="36" spans="5:16">
      <c r="E36" s="1" t="s">
        <v>38</v>
      </c>
      <c r="F36">
        <v>0</v>
      </c>
      <c r="G36">
        <v>0</v>
      </c>
      <c r="H36">
        <v>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136603</v>
      </c>
      <c r="G43" s="7">
        <f>G32+G33+G34+G35+G36+G37+G38+G39+G40+G41+G42</f>
        <v>126732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100237</v>
      </c>
      <c r="G44" s="7">
        <f>IF(G4=$BF$1,"",G30+G31-G43)</f>
        <v>126889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 s="38">
        <v>-327</v>
      </c>
      <c r="G52" s="38">
        <v>6076</v>
      </c>
      <c r="P52" s="49" t="s">
        <v>486</v>
      </c>
    </row>
    <row r="53" spans="5:16">
      <c r="E53" s="1" t="s">
        <v>55</v>
      </c>
    </row>
    <row r="54" spans="5:16">
      <c r="E54" s="1" t="s">
        <v>56</v>
      </c>
      <c r="F54">
        <v>0</v>
      </c>
      <c r="G54">
        <v>0</v>
      </c>
      <c r="H54">
        <v>0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99910</v>
      </c>
      <c r="G59" s="7">
        <f>IF(G4=$BF$1,"",G44+G45+G46+G47+G48-G49-G50-G51+G52-G53+G54+G55-G56+G57+G58)</f>
        <v>132965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16386</v>
      </c>
      <c r="G60">
        <v>44739</v>
      </c>
      <c r="H60">
        <v>42991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83524</v>
      </c>
      <c r="G67" s="7">
        <f>IF(G4=$BF$1,"",SUM(G59,-G60,-ABS(G61),-G62,-G66))</f>
        <v>88226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83524</v>
      </c>
      <c r="G71" s="7">
        <f t="shared" ref="G71:O71" si="14">IF(G4=$BF$1,"",SUM(G67:G70))</f>
        <v>88226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H75">
        <v>-862</v>
      </c>
      <c r="P75" s="49" t="s">
        <v>488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83524</v>
      </c>
      <c r="G83" s="7">
        <f t="shared" ref="G83:O83" si="15">IF(G4=$BF$1,"",SUM(G71:G82))</f>
        <v>88226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22596+12114</f>
        <v>34710</v>
      </c>
      <c r="G92">
        <f>22349+12665</f>
        <v>35014</v>
      </c>
      <c r="P92" s="49" t="s">
        <v>494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F95" s="38">
        <v>920</v>
      </c>
      <c r="G95" s="38">
        <v>990</v>
      </c>
      <c r="P95" s="49" t="s">
        <v>486</v>
      </c>
    </row>
    <row r="96" spans="5:16">
      <c r="E96" s="12"/>
    </row>
    <row r="98" spans="5:16">
      <c r="E98" s="6" t="s">
        <v>88</v>
      </c>
      <c r="F98" s="7">
        <f>F89+F90+F91+F92+F93+F94+F95+F96</f>
        <v>35630</v>
      </c>
      <c r="G98" s="7">
        <f>IF(G4=$BF$1,"",G89+G90+G91+G92+G93+G94+G95+G96)</f>
        <v>36004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-22730</v>
      </c>
      <c r="G99" s="38">
        <v>-22495</v>
      </c>
      <c r="P99" s="49" t="s">
        <v>486</v>
      </c>
    </row>
    <row r="100" spans="5:16">
      <c r="E100" s="6" t="s">
        <v>90</v>
      </c>
      <c r="F100" s="7">
        <f>F98+F99</f>
        <v>12900</v>
      </c>
      <c r="G100" s="7">
        <f t="shared" ref="G100:O100" si="17">IF(G4=$BF$1,"",G98+G99)</f>
        <v>13509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51084</v>
      </c>
      <c r="G101">
        <v>51084</v>
      </c>
    </row>
    <row r="102" spans="5:16">
      <c r="E102" s="1" t="s">
        <v>92</v>
      </c>
      <c r="F102">
        <v>26518</v>
      </c>
      <c r="G102">
        <v>30881</v>
      </c>
      <c r="P102" s="49" t="s">
        <v>486</v>
      </c>
    </row>
    <row r="103" spans="5:16">
      <c r="E103" s="1" t="s">
        <v>93</v>
      </c>
      <c r="F103"/>
      <c r="G103"/>
      <c r="P103" s="49" t="s">
        <v>488</v>
      </c>
    </row>
    <row r="104" spans="5:16">
      <c r="E104" s="6" t="s">
        <v>94</v>
      </c>
      <c r="F104" s="7">
        <f>F101+F102+F103</f>
        <v>77602</v>
      </c>
      <c r="G104" s="7">
        <f t="shared" ref="G104:O104" si="18">IF(G4=$BF$1,"",G101+G102+G103)</f>
        <v>81965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  <c r="F106">
        <v>43043</v>
      </c>
      <c r="G106">
        <v>15476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20552</v>
      </c>
      <c r="G111">
        <v>7498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49" t="s">
        <v>488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 ht="25.5">
      <c r="E122" s="1" t="s">
        <v>109</v>
      </c>
      <c r="F122" s="38">
        <v>29113</v>
      </c>
      <c r="G122" s="38">
        <v>28885</v>
      </c>
      <c r="P122" s="49" t="s">
        <v>486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1257</v>
      </c>
      <c r="G125" s="38">
        <v>1264</v>
      </c>
      <c r="P125" s="49" t="s">
        <v>486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184467</v>
      </c>
      <c r="G128" s="7">
        <f t="shared" ref="G128:O128" si="19">IF(G4=$BF$1,"",G100+SUM(G104:G126))</f>
        <v>148597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26025</v>
      </c>
      <c r="G130">
        <v>9557</v>
      </c>
    </row>
    <row r="131" spans="5:16">
      <c r="E131" s="1" t="s">
        <v>118</v>
      </c>
      <c r="F131" s="38">
        <v>76362</v>
      </c>
      <c r="G131" s="38">
        <v>73221</v>
      </c>
      <c r="P131" s="49" t="s">
        <v>486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102387</v>
      </c>
      <c r="G140" s="7">
        <f t="shared" ref="G140:O140" si="20">IF(G4=$BF$1,"",G130+G131+G132+G133+G134+G135+G136+G139)</f>
        <v>82778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41443</v>
      </c>
      <c r="G144">
        <v>42393</v>
      </c>
    </row>
    <row r="145" spans="5:15">
      <c r="E145" s="6" t="s">
        <v>127</v>
      </c>
      <c r="F145" s="7">
        <f>F141+F142+F143+F144</f>
        <v>41443</v>
      </c>
      <c r="G145" s="7">
        <f t="shared" ref="G145:O145" si="21">IF(G4=$BF$1,"",G141+G142+G143+G144)</f>
        <v>42393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22468</v>
      </c>
      <c r="G154">
        <v>23515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341838</v>
      </c>
      <c r="G157">
        <v>378720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364306</v>
      </c>
      <c r="G160" s="7">
        <f>IF(G4=$BF$1,"",G146+G147+G148+G149+G150+G151+G152+G153+G154+G155+G156+G157+G158+G159)</f>
        <v>402235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508136</v>
      </c>
      <c r="G161" s="7">
        <f t="shared" ref="G161:O161" si="22">IF(G4=$BF$1,"",G140+G145+G160)</f>
        <v>527406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 s="38">
        <v>30000</v>
      </c>
      <c r="G168" s="38">
        <v>35382</v>
      </c>
      <c r="P168" s="49" t="s">
        <v>486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  <c r="F178" s="38">
        <v>35198</v>
      </c>
      <c r="G178" s="38">
        <v>32139</v>
      </c>
      <c r="P178" s="49" t="s">
        <v>486</v>
      </c>
    </row>
    <row r="180" spans="5:16">
      <c r="E180" s="1" t="s">
        <v>158</v>
      </c>
    </row>
    <row r="181" spans="5:16">
      <c r="E181" s="1" t="s">
        <v>159</v>
      </c>
      <c r="F181">
        <v>7140</v>
      </c>
      <c r="G181">
        <v>15378</v>
      </c>
    </row>
    <row r="183" spans="5:16">
      <c r="E183" s="1" t="s">
        <v>160</v>
      </c>
    </row>
    <row r="184" spans="5:16">
      <c r="E184" s="12" t="s">
        <v>161</v>
      </c>
      <c r="F184">
        <f>61467+8890+20696</f>
        <v>91053</v>
      </c>
      <c r="G184">
        <f>74463+4561+22245</f>
        <v>101269</v>
      </c>
      <c r="P184" s="49" t="s">
        <v>494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49" t="s">
        <v>488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163391</v>
      </c>
      <c r="G189" s="7">
        <f t="shared" ref="G189:O189" si="23">IF(G4=$BF$1,"",SUM(G163:G188))</f>
        <v>184168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58904</v>
      </c>
      <c r="G197" s="38">
        <v>62454</v>
      </c>
      <c r="P197" s="49" t="s">
        <v>486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29528</v>
      </c>
      <c r="G209">
        <v>29429</v>
      </c>
      <c r="P209" s="49" t="s">
        <v>486</v>
      </c>
    </row>
    <row r="210" spans="5:16">
      <c r="E210" s="6" t="s">
        <v>14</v>
      </c>
      <c r="F210" s="7">
        <f>SUM(F191:F209)</f>
        <v>88432</v>
      </c>
      <c r="G210" s="7">
        <f t="shared" ref="G210:O210" si="24">IF(G4=$BF$1,"",SUM(G191:G209))</f>
        <v>91883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260193</v>
      </c>
      <c r="G212">
        <v>245113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190092</v>
      </c>
      <c r="G217">
        <v>163860</v>
      </c>
    </row>
    <row r="218" spans="5:16">
      <c r="E218" s="1" t="s">
        <v>188</v>
      </c>
    </row>
    <row r="219" spans="5:16">
      <c r="E219" s="1" t="s">
        <v>189</v>
      </c>
      <c r="F219">
        <v>158</v>
      </c>
      <c r="G219">
        <v>837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-9663</v>
      </c>
      <c r="G223">
        <v>-9858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440780</v>
      </c>
      <c r="G227" s="7">
        <f t="shared" ref="G227:O227" si="25">IF(G4=$BF$1,"",SUM(G212:G226))</f>
        <v>399952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9272</v>
      </c>
      <c r="G271">
        <v>8886</v>
      </c>
      <c r="H271">
        <v>7496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1373</v>
      </c>
      <c r="G275">
        <v>1296</v>
      </c>
      <c r="H275">
        <v>1723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29442</v>
      </c>
      <c r="G284">
        <v>43059</v>
      </c>
      <c r="H284">
        <v>39987</v>
      </c>
    </row>
    <row r="285" spans="5:8">
      <c r="E285" s="1" t="s">
        <v>248</v>
      </c>
      <c r="F285">
        <v>450</v>
      </c>
      <c r="G285">
        <v>5061</v>
      </c>
      <c r="H285">
        <v>-731</v>
      </c>
    </row>
    <row r="286" spans="5:8" ht="25.5" customHeight="1">
      <c r="E286" s="1" t="s">
        <v>249</v>
      </c>
    </row>
    <row r="287" spans="5:8">
      <c r="E287" s="1" t="s">
        <v>250</v>
      </c>
      <c r="F287">
        <v>51387</v>
      </c>
      <c r="G287">
        <v>6250</v>
      </c>
      <c r="H287">
        <v>4629</v>
      </c>
    </row>
    <row r="288" spans="5:8">
      <c r="E288" s="1" t="s">
        <v>251</v>
      </c>
      <c r="F288">
        <v>-13013</v>
      </c>
      <c r="G288">
        <v>1887</v>
      </c>
      <c r="H288">
        <v>3001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78911</v>
      </c>
      <c r="G296" s="7">
        <f>IF(G4=$BF$1,"",G271+G272+G273+G274+G275+G276+G277+G278+G279+G280+G281+G282+G283+G284+G285+G286+G287+G288+G289+G290+G291+G292+G293+G294+G295)</f>
        <v>66439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78911</v>
      </c>
      <c r="G297" s="7">
        <f t="shared" ref="G297:O297" si="27">IF(G4=$BF$1,"",MIN(F267,F268,F269)+F296)</f>
        <v>78911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-43309</v>
      </c>
      <c r="G302">
        <v>-131184</v>
      </c>
      <c r="H302">
        <v>-68080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-9144</v>
      </c>
      <c r="G313">
        <v>11197</v>
      </c>
      <c r="H313">
        <v>-4251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-52453</v>
      </c>
      <c r="G318" s="7">
        <f>IF(G4=$BF$1,"",G299+G300+G301+G302+G303+G304+G305+G306+G307+G308+G309+G310+G311+G312+G313+G314+G315+G316+G317)</f>
        <v>-119987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26458</v>
      </c>
      <c r="G319" s="7">
        <f t="shared" ref="G319:O319" si="28">IF(G4=$BF$1,"",G297+G318)</f>
        <v>-41076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26458</v>
      </c>
      <c r="G326" s="7">
        <f t="shared" ref="G326:O326" si="30">IF(G4=$BF$1,"",G325+G319)</f>
        <v>-41076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-4940</v>
      </c>
      <c r="G328">
        <v>-9981</v>
      </c>
      <c r="H328">
        <v>-5442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-14297</v>
      </c>
      <c r="G331">
        <v>-33861</v>
      </c>
      <c r="H331">
        <v>-29449</v>
      </c>
    </row>
    <row r="332" spans="5:15">
      <c r="E332" s="12" t="s">
        <v>291</v>
      </c>
      <c r="F332">
        <v>9011</v>
      </c>
      <c r="G332">
        <v>28537</v>
      </c>
      <c r="H332">
        <v>28164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-10226</v>
      </c>
      <c r="G337" s="7">
        <f>IF(G4=$BF$1,"",SUM(G328:G336))</f>
        <v>-15305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8517</v>
      </c>
      <c r="G339">
        <v>12808</v>
      </c>
      <c r="H339">
        <v>5968</v>
      </c>
    </row>
    <row r="340" spans="5:15">
      <c r="E340" s="1" t="s">
        <v>299</v>
      </c>
      <c r="F340">
        <v>-5382</v>
      </c>
      <c r="G340">
        <v>35382</v>
      </c>
      <c r="H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-57201</v>
      </c>
      <c r="G348">
        <v>-55244</v>
      </c>
      <c r="H348">
        <v>-53342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-54066</v>
      </c>
      <c r="G352" s="7">
        <f>IF(G4=$BF$1,"",SUM(G339:G351))</f>
        <v>-7054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-37834</v>
      </c>
      <c r="G353" s="7">
        <f t="shared" ref="G353:O353" si="33">IF(G4=$BF$1,"",G326+G337+G352)</f>
        <v>-63435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-37834</v>
      </c>
      <c r="G355" s="7">
        <f t="shared" ref="G355:O355" si="34">IF(G4=$BF$1,"",G353+G354)</f>
        <v>-63435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9557</v>
      </c>
      <c r="G356">
        <v>23853</v>
      </c>
      <c r="H356">
        <v>33189</v>
      </c>
    </row>
    <row r="357" spans="5:15">
      <c r="E357" s="6" t="s">
        <v>316</v>
      </c>
      <c r="F357" s="7">
        <f>F355+F356</f>
        <v>-28277</v>
      </c>
      <c r="G357" s="7">
        <f t="shared" ref="G357:O357" si="35">IF(G4=$BF$1,"",G355+G356)</f>
        <v>-39582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7.6463013582647732E-2</v>
      </c>
      <c r="G364" s="24">
        <f t="shared" si="37"/>
        <v>0.1942000253413726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-5.3294947067757802E-2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2.4556104040958399E-2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0.11790000204099818</v>
      </c>
      <c r="G369" s="27">
        <f t="shared" si="41"/>
        <v>0.13590739342522043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4.9898423005334973E-2</v>
      </c>
      <c r="G370" s="27">
        <f t="shared" si="42"/>
        <v>6.7995762355375911E-2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4.1578617507483248E-2</v>
      </c>
      <c r="G371" s="28">
        <f t="shared" si="43"/>
        <v>4.7277495524162022E-2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0.12059433759310889</v>
      </c>
      <c r="G372" s="27">
        <f t="shared" si="44"/>
        <v>0.13051125512756601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0.18949135623213395</v>
      </c>
      <c r="G373" s="27">
        <f t="shared" si="45"/>
        <v>0.22059147097651718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0.36358924232208062</v>
      </c>
      <c r="G376" s="30">
        <f t="shared" si="47"/>
        <v>0.40835765521750644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0.57131221924769726</v>
      </c>
      <c r="G377" s="30">
        <f t="shared" si="48"/>
        <v>0.6902103252390287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3.1099387359156867</v>
      </c>
      <c r="G382" s="32">
        <f t="shared" si="51"/>
        <v>2.8637222535945441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2.8562956343984673</v>
      </c>
      <c r="G383" s="32">
        <f t="shared" si="52"/>
        <v>2.6335356848095217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0.62663794211431478</v>
      </c>
      <c r="G384" s="32">
        <f t="shared" si="53"/>
        <v>0.4494700490856175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0.16193058369188021</v>
      </c>
      <c r="G385" s="32">
        <f t="shared" si="54"/>
        <v>-0.22303548933582382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26025</v>
      </c>
      <c r="G418" s="17">
        <f>G130-G417</f>
        <v>9557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475</v>
      </c>
      <c r="B1" s="39" t="s">
        <v>476</v>
      </c>
      <c r="C1" s="39" t="s">
        <v>477</v>
      </c>
      <c r="D1" s="39" t="s">
        <v>478</v>
      </c>
      <c r="E1" s="39"/>
    </row>
    <row r="2" spans="1:5">
      <c r="A2" s="41" t="s">
        <v>485</v>
      </c>
      <c r="B2" s="41" t="s">
        <v>480</v>
      </c>
      <c r="C2" s="39">
        <v>0</v>
      </c>
      <c r="D2" s="39" t="s">
        <v>479</v>
      </c>
      <c r="E2" s="39"/>
    </row>
    <row r="3" spans="1:5">
      <c r="A3" s="42" t="s">
        <v>487</v>
      </c>
      <c r="B3" s="42" t="s">
        <v>54</v>
      </c>
      <c r="C3" s="39">
        <v>1</v>
      </c>
      <c r="D3" s="39" t="s">
        <v>479</v>
      </c>
    </row>
    <row r="4" spans="1:5">
      <c r="A4" s="41" t="s">
        <v>489</v>
      </c>
      <c r="B4" s="41" t="s">
        <v>481</v>
      </c>
      <c r="C4" s="39">
        <v>1</v>
      </c>
      <c r="D4" s="39" t="s">
        <v>479</v>
      </c>
    </row>
    <row r="5" spans="1:5">
      <c r="A5" s="43" t="s">
        <v>490</v>
      </c>
      <c r="B5" s="44" t="s">
        <v>481</v>
      </c>
      <c r="C5" s="39">
        <v>1</v>
      </c>
      <c r="D5" s="39" t="s">
        <v>479</v>
      </c>
    </row>
    <row r="6" spans="1:5">
      <c r="A6" s="42" t="s">
        <v>491</v>
      </c>
      <c r="B6" s="44" t="s">
        <v>493</v>
      </c>
      <c r="C6" s="39">
        <v>1</v>
      </c>
      <c r="D6" s="39" t="s">
        <v>479</v>
      </c>
    </row>
    <row r="7" spans="1:5" ht="25.5">
      <c r="A7" s="43" t="s">
        <v>492</v>
      </c>
      <c r="B7" s="41" t="s">
        <v>482</v>
      </c>
      <c r="C7" s="39">
        <v>1</v>
      </c>
      <c r="D7" s="39" t="s">
        <v>479</v>
      </c>
    </row>
    <row r="8" spans="1:5">
      <c r="A8" s="42" t="s">
        <v>496</v>
      </c>
      <c r="B8" s="42" t="s">
        <v>495</v>
      </c>
      <c r="C8" s="39">
        <v>1</v>
      </c>
      <c r="D8" s="39" t="s">
        <v>479</v>
      </c>
    </row>
    <row r="9" spans="1:5">
      <c r="A9" s="42" t="s">
        <v>497</v>
      </c>
      <c r="B9" s="42" t="s">
        <v>92</v>
      </c>
      <c r="C9" s="39">
        <v>1</v>
      </c>
      <c r="D9" s="39" t="s">
        <v>479</v>
      </c>
    </row>
    <row r="10" spans="1:5">
      <c r="A10" s="45" t="s">
        <v>499</v>
      </c>
      <c r="B10" s="42" t="s">
        <v>498</v>
      </c>
      <c r="C10" s="39">
        <v>1</v>
      </c>
      <c r="D10" s="39" t="s">
        <v>479</v>
      </c>
    </row>
    <row r="11" spans="1:5">
      <c r="A11" s="45" t="s">
        <v>500</v>
      </c>
      <c r="B11" s="42" t="s">
        <v>109</v>
      </c>
      <c r="C11" s="39">
        <v>1</v>
      </c>
      <c r="D11" s="39" t="s">
        <v>479</v>
      </c>
    </row>
    <row r="12" spans="1:5">
      <c r="A12" s="46" t="s">
        <v>483</v>
      </c>
      <c r="B12" s="42" t="s">
        <v>161</v>
      </c>
      <c r="C12" s="39">
        <v>1</v>
      </c>
      <c r="D12" s="39" t="s">
        <v>479</v>
      </c>
    </row>
    <row r="13" spans="1:5">
      <c r="A13" s="46" t="s">
        <v>501</v>
      </c>
      <c r="B13" s="46" t="s">
        <v>157</v>
      </c>
      <c r="C13" s="39">
        <v>1</v>
      </c>
      <c r="D13" s="39" t="s">
        <v>479</v>
      </c>
    </row>
    <row r="14" spans="1:5">
      <c r="A14" s="46" t="s">
        <v>502</v>
      </c>
      <c r="B14" s="46" t="s">
        <v>161</v>
      </c>
      <c r="C14" s="39">
        <v>1</v>
      </c>
      <c r="D14" s="39" t="s">
        <v>479</v>
      </c>
    </row>
    <row r="15" spans="1:5">
      <c r="A15" s="47" t="s">
        <v>503</v>
      </c>
      <c r="B15" s="47" t="s">
        <v>147</v>
      </c>
      <c r="C15" s="39">
        <v>1</v>
      </c>
      <c r="D15" s="39" t="s">
        <v>479</v>
      </c>
    </row>
    <row r="16" spans="1:5">
      <c r="A16" s="47" t="s">
        <v>504</v>
      </c>
      <c r="B16" s="47" t="s">
        <v>161</v>
      </c>
      <c r="C16" s="39">
        <v>1</v>
      </c>
      <c r="D16" s="39" t="s">
        <v>479</v>
      </c>
    </row>
    <row r="17" spans="1:4">
      <c r="A17" s="47" t="s">
        <v>506</v>
      </c>
      <c r="B17" s="47" t="s">
        <v>505</v>
      </c>
      <c r="C17" s="39">
        <v>1</v>
      </c>
      <c r="D17" s="39" t="s">
        <v>479</v>
      </c>
    </row>
    <row r="18" spans="1:4">
      <c r="A18" s="47" t="s">
        <v>508</v>
      </c>
      <c r="B18" s="47" t="s">
        <v>507</v>
      </c>
      <c r="C18" s="39">
        <v>1</v>
      </c>
      <c r="D18" s="39" t="s">
        <v>479</v>
      </c>
    </row>
    <row r="19" spans="1:4">
      <c r="A19" s="47"/>
      <c r="B19" s="47"/>
      <c r="C19" s="39"/>
      <c r="D19" s="39"/>
    </row>
    <row r="20" spans="1:4">
      <c r="A20" s="45"/>
      <c r="B20" s="45"/>
      <c r="C20" s="39"/>
      <c r="D20" s="39"/>
    </row>
    <row r="21" spans="1:4">
      <c r="A21" s="47"/>
      <c r="B21" s="47"/>
      <c r="C21" s="39"/>
      <c r="D21" s="39"/>
    </row>
    <row r="22" spans="1:4">
      <c r="A22" s="47"/>
      <c r="B22" s="47"/>
      <c r="C22" s="39"/>
      <c r="D22" s="39"/>
    </row>
    <row r="23" spans="1:4">
      <c r="A23" s="48"/>
      <c r="B23" s="47"/>
      <c r="C23" s="39"/>
      <c r="D23" s="39"/>
    </row>
    <row r="24" spans="1:4">
      <c r="A24" s="47"/>
      <c r="B24" s="47"/>
      <c r="C24" s="39"/>
      <c r="D24" s="39"/>
    </row>
    <row r="25" spans="1:4">
      <c r="A25" s="47"/>
      <c r="B25" s="47"/>
      <c r="C25" s="39"/>
      <c r="D25" s="39"/>
    </row>
    <row r="26" spans="1:4">
      <c r="A26" s="48"/>
      <c r="B26" s="48"/>
      <c r="C26" s="39"/>
      <c r="D26" s="39"/>
    </row>
    <row r="27" spans="1:4">
      <c r="A27" s="47"/>
      <c r="B27" s="48"/>
      <c r="C27" s="39"/>
      <c r="D27" s="39"/>
    </row>
    <row r="28" spans="1:4">
      <c r="A28" s="47"/>
      <c r="B28" s="48"/>
      <c r="C28" s="39"/>
      <c r="D28" s="39"/>
    </row>
    <row r="29" spans="1:4">
      <c r="A29" s="47"/>
      <c r="B29" s="48"/>
      <c r="C29" s="39"/>
      <c r="D29" s="39"/>
    </row>
    <row r="30" spans="1:4">
      <c r="A30" s="42"/>
      <c r="B30" s="48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6"/>
      <c r="B33" s="48"/>
      <c r="C33" s="39"/>
      <c r="D33" s="39"/>
    </row>
    <row r="34" spans="1:4">
      <c r="A34" s="46"/>
      <c r="B34" s="48"/>
      <c r="C34" s="39"/>
      <c r="D34" s="39"/>
    </row>
    <row r="35" spans="1:4">
      <c r="A35" s="46"/>
      <c r="B35" s="48"/>
      <c r="C35" s="39"/>
      <c r="D35" s="39"/>
    </row>
    <row r="36" spans="1:4">
      <c r="A36" s="42"/>
      <c r="B36" s="42"/>
      <c r="C36" s="39"/>
      <c r="D36" s="39"/>
    </row>
    <row r="37" spans="1:4">
      <c r="A37" s="46"/>
      <c r="B37" s="48"/>
      <c r="C37" s="39"/>
      <c r="D37" s="39"/>
    </row>
    <row r="38" spans="1:4">
      <c r="A38" s="42"/>
      <c r="B38" s="42"/>
      <c r="C38" s="39"/>
      <c r="D38" s="39"/>
    </row>
    <row r="39" spans="1:4">
      <c r="A39" s="46"/>
      <c r="B39" s="48"/>
      <c r="C39" s="39"/>
      <c r="D39" s="39"/>
    </row>
    <row r="40" spans="1:4">
      <c r="A40" s="42"/>
      <c r="B40" s="48"/>
      <c r="C40" s="39"/>
      <c r="D40" s="39"/>
    </row>
    <row r="41" spans="1:4">
      <c r="A41" s="42"/>
      <c r="B41" s="48"/>
      <c r="C41" s="39"/>
      <c r="D41" s="39"/>
    </row>
    <row r="42" spans="1:4">
      <c r="A42" s="48"/>
      <c r="B42" s="48"/>
      <c r="C42" s="39"/>
      <c r="D42" s="39"/>
    </row>
    <row r="43" spans="1:4">
      <c r="A43" s="46"/>
      <c r="B43" s="48"/>
      <c r="C43" s="39"/>
      <c r="D43" s="39"/>
    </row>
    <row r="44" spans="1:4">
      <c r="A44" s="42"/>
      <c r="B44" s="48"/>
      <c r="C44" s="39"/>
      <c r="D44" s="39"/>
    </row>
    <row r="45" spans="1:4">
      <c r="A45" s="46"/>
      <c r="B45" s="48"/>
      <c r="C45" s="39"/>
      <c r="D45" s="39"/>
    </row>
    <row r="46" spans="1:4">
      <c r="A46" s="48"/>
      <c r="B46" s="48"/>
      <c r="C46" s="39"/>
      <c r="D46" s="39"/>
    </row>
    <row r="47" spans="1:4">
      <c r="A47" s="48"/>
      <c r="B47" s="48"/>
      <c r="C47" s="39"/>
      <c r="D47" s="39"/>
    </row>
    <row r="48" spans="1:4">
      <c r="A48" s="48"/>
      <c r="B48" s="48"/>
      <c r="C48" s="39"/>
      <c r="D48" s="39"/>
    </row>
    <row r="49" spans="1:4">
      <c r="A49" s="48"/>
      <c r="B49" s="48"/>
      <c r="C49" s="39"/>
      <c r="D49" s="39"/>
    </row>
    <row r="50" spans="1:4">
      <c r="A50" s="48"/>
      <c r="B50" s="48"/>
      <c r="C50" s="39"/>
      <c r="D50" s="39"/>
    </row>
    <row r="51" spans="1:4">
      <c r="A51" s="48"/>
      <c r="B51" s="48"/>
      <c r="C51" s="39"/>
      <c r="D51" s="39"/>
    </row>
    <row r="52" spans="1:4">
      <c r="A52" s="48"/>
      <c r="B52" s="48"/>
      <c r="C52" s="39"/>
      <c r="D52" s="39"/>
    </row>
    <row r="53" spans="1:4">
      <c r="A53" s="48"/>
      <c r="B53" s="48"/>
      <c r="C53" s="39"/>
      <c r="D53" s="39"/>
    </row>
    <row r="54" spans="1:4">
      <c r="A54" s="48"/>
      <c r="B54" s="48"/>
      <c r="C54" s="39"/>
      <c r="D54" s="39"/>
    </row>
    <row r="55" spans="1:4">
      <c r="A55" s="48"/>
      <c r="B55" s="48"/>
      <c r="C55" s="39"/>
      <c r="D55" s="39"/>
    </row>
    <row r="56" spans="1:4">
      <c r="A56" s="48"/>
      <c r="B56" s="48"/>
      <c r="C56" s="39"/>
      <c r="D56" s="39"/>
    </row>
    <row r="57" spans="1:4">
      <c r="A57" s="48"/>
      <c r="B57" s="48"/>
      <c r="C57" s="39"/>
      <c r="D57" s="39"/>
    </row>
    <row r="58" spans="1:4">
      <c r="A58" s="48"/>
      <c r="B58" s="48"/>
      <c r="C58" s="39"/>
      <c r="D58" s="39"/>
    </row>
    <row r="59" spans="1:4">
      <c r="A59" s="48"/>
      <c r="B59" s="48"/>
      <c r="C59" s="39"/>
      <c r="D59" s="39"/>
    </row>
    <row r="60" spans="1:4">
      <c r="A60" s="48"/>
      <c r="B60" s="48"/>
      <c r="C60" s="39"/>
      <c r="D60" s="39"/>
    </row>
    <row r="61" spans="1:4">
      <c r="A61" s="48"/>
      <c r="B61" s="48"/>
      <c r="C61" s="39"/>
      <c r="D61" s="39"/>
    </row>
    <row r="62" spans="1:4">
      <c r="A62" s="48"/>
      <c r="B62" s="48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4" workbookViewId="0">
      <selection activeCell="A16" sqref="A16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26025</v>
      </c>
      <c r="F6">
        <v>9557</v>
      </c>
    </row>
    <row r="7" spans="1:6">
      <c r="A7" t="s">
        <v>378</v>
      </c>
      <c r="B7" t="s">
        <v>103</v>
      </c>
      <c r="C7" t="s">
        <v>103</v>
      </c>
      <c r="D7" t="s">
        <v>80</v>
      </c>
      <c r="E7">
        <v>76362</v>
      </c>
      <c r="F7">
        <v>73221</v>
      </c>
    </row>
    <row r="8" spans="1:6">
      <c r="A8" t="s">
        <v>379</v>
      </c>
      <c r="B8" t="s">
        <v>352</v>
      </c>
      <c r="C8" t="s">
        <v>137</v>
      </c>
      <c r="D8" t="s">
        <v>116</v>
      </c>
      <c r="E8">
        <v>341838</v>
      </c>
      <c r="F8">
        <v>378720</v>
      </c>
    </row>
    <row r="9" spans="1:6">
      <c r="A9" t="s">
        <v>380</v>
      </c>
      <c r="B9" t="s">
        <v>126</v>
      </c>
      <c r="C9" t="s">
        <v>126</v>
      </c>
      <c r="D9" t="s">
        <v>116</v>
      </c>
      <c r="E9">
        <v>41443</v>
      </c>
      <c r="F9">
        <v>42393</v>
      </c>
    </row>
    <row r="10" spans="1:6">
      <c r="A10" t="s">
        <v>381</v>
      </c>
      <c r="B10" t="s">
        <v>134</v>
      </c>
      <c r="C10" t="s">
        <v>134</v>
      </c>
      <c r="D10" t="s">
        <v>116</v>
      </c>
      <c r="E10">
        <v>22468</v>
      </c>
      <c r="F10">
        <v>23515</v>
      </c>
    </row>
    <row r="11" spans="1:6">
      <c r="A11" t="s">
        <v>382</v>
      </c>
      <c r="B11" t="s">
        <v>12</v>
      </c>
      <c r="C11" t="s">
        <v>12</v>
      </c>
      <c r="D11" t="s">
        <v>116</v>
      </c>
      <c r="E11">
        <v>508136</v>
      </c>
      <c r="F11">
        <v>527406</v>
      </c>
    </row>
    <row r="12" spans="1:6">
      <c r="A12" t="s">
        <v>383</v>
      </c>
      <c r="B12" t="s">
        <v>384</v>
      </c>
      <c r="C12" t="s">
        <v>84</v>
      </c>
      <c r="D12" t="s">
        <v>80</v>
      </c>
      <c r="E12">
        <v>12900</v>
      </c>
      <c r="F12">
        <v>13509</v>
      </c>
    </row>
    <row r="13" spans="1:6">
      <c r="A13" t="s">
        <v>385</v>
      </c>
      <c r="B13" t="s">
        <v>385</v>
      </c>
      <c r="C13" t="s">
        <v>91</v>
      </c>
      <c r="D13" t="s">
        <v>80</v>
      </c>
      <c r="E13">
        <v>51084</v>
      </c>
      <c r="F13">
        <v>51084</v>
      </c>
    </row>
    <row r="14" spans="1:6">
      <c r="A14" t="s">
        <v>386</v>
      </c>
      <c r="B14" t="s">
        <v>387</v>
      </c>
      <c r="C14" t="s">
        <v>93</v>
      </c>
      <c r="D14" t="s">
        <v>80</v>
      </c>
      <c r="E14">
        <v>26518</v>
      </c>
      <c r="F14">
        <v>30881</v>
      </c>
    </row>
    <row r="15" spans="1:6">
      <c r="A15" t="s">
        <v>388</v>
      </c>
      <c r="B15" t="s">
        <v>96</v>
      </c>
      <c r="C15" t="s">
        <v>96</v>
      </c>
      <c r="D15" t="s">
        <v>80</v>
      </c>
      <c r="E15">
        <v>43043</v>
      </c>
      <c r="F15">
        <v>15476</v>
      </c>
    </row>
    <row r="16" spans="1:6">
      <c r="A16" t="s">
        <v>389</v>
      </c>
      <c r="D16" t="s">
        <v>80</v>
      </c>
      <c r="E16">
        <v>29113</v>
      </c>
      <c r="F16">
        <v>28885</v>
      </c>
    </row>
    <row r="17" spans="1:6">
      <c r="A17" t="s">
        <v>390</v>
      </c>
      <c r="B17" t="s">
        <v>101</v>
      </c>
      <c r="C17" t="s">
        <v>101</v>
      </c>
      <c r="D17" t="s">
        <v>80</v>
      </c>
      <c r="E17">
        <v>20552</v>
      </c>
      <c r="F17">
        <v>7498</v>
      </c>
    </row>
    <row r="18" spans="1:6">
      <c r="A18" t="s">
        <v>391</v>
      </c>
      <c r="B18" t="s">
        <v>138</v>
      </c>
      <c r="C18" t="s">
        <v>138</v>
      </c>
      <c r="D18" t="s">
        <v>80</v>
      </c>
      <c r="E18">
        <v>1257</v>
      </c>
      <c r="F18">
        <v>1264</v>
      </c>
    </row>
    <row r="19" spans="1:6">
      <c r="A19" t="s">
        <v>392</v>
      </c>
      <c r="D19" t="s">
        <v>80</v>
      </c>
      <c r="E19">
        <v>692603</v>
      </c>
      <c r="F19">
        <v>676003</v>
      </c>
    </row>
    <row r="20" spans="1:6">
      <c r="A20" t="s">
        <v>393</v>
      </c>
      <c r="D20" t="s">
        <v>80</v>
      </c>
    </row>
    <row r="21" spans="1:6">
      <c r="A21" t="s">
        <v>394</v>
      </c>
      <c r="B21" t="s">
        <v>141</v>
      </c>
      <c r="C21" t="s">
        <v>141</v>
      </c>
      <c r="D21" t="s">
        <v>141</v>
      </c>
    </row>
    <row r="22" spans="1:6">
      <c r="A22" t="s">
        <v>395</v>
      </c>
      <c r="B22" t="s">
        <v>395</v>
      </c>
      <c r="C22" t="s">
        <v>163</v>
      </c>
      <c r="D22" t="s">
        <v>141</v>
      </c>
      <c r="E22">
        <v>61467</v>
      </c>
      <c r="F22">
        <v>74463</v>
      </c>
    </row>
    <row r="23" spans="1:6">
      <c r="A23" t="s">
        <v>396</v>
      </c>
      <c r="B23" t="s">
        <v>397</v>
      </c>
      <c r="C23" t="s">
        <v>161</v>
      </c>
      <c r="D23" t="s">
        <v>141</v>
      </c>
      <c r="E23">
        <v>35198</v>
      </c>
      <c r="F23">
        <v>32139</v>
      </c>
    </row>
    <row r="24" spans="1:6">
      <c r="A24" t="s">
        <v>398</v>
      </c>
      <c r="B24" t="s">
        <v>397</v>
      </c>
      <c r="C24" t="s">
        <v>161</v>
      </c>
      <c r="D24" t="s">
        <v>141</v>
      </c>
      <c r="E24">
        <v>8890</v>
      </c>
      <c r="F24">
        <v>4561</v>
      </c>
    </row>
    <row r="25" spans="1:6">
      <c r="A25" t="s">
        <v>399</v>
      </c>
      <c r="D25" t="s">
        <v>141</v>
      </c>
      <c r="E25">
        <v>30000</v>
      </c>
      <c r="F25">
        <v>35382</v>
      </c>
    </row>
    <row r="26" spans="1:6">
      <c r="A26" t="s">
        <v>400</v>
      </c>
      <c r="B26" t="s">
        <v>159</v>
      </c>
      <c r="C26" t="s">
        <v>159</v>
      </c>
      <c r="D26" t="s">
        <v>141</v>
      </c>
      <c r="E26">
        <v>7140</v>
      </c>
      <c r="F26">
        <v>15378</v>
      </c>
    </row>
    <row r="27" spans="1:6">
      <c r="A27" t="s">
        <v>401</v>
      </c>
      <c r="D27" t="s">
        <v>141</v>
      </c>
      <c r="E27">
        <v>20696</v>
      </c>
      <c r="F27">
        <v>22245</v>
      </c>
    </row>
    <row r="28" spans="1:6">
      <c r="A28" t="s">
        <v>402</v>
      </c>
      <c r="B28" t="s">
        <v>13</v>
      </c>
      <c r="C28" t="s">
        <v>13</v>
      </c>
      <c r="D28" t="s">
        <v>141</v>
      </c>
      <c r="E28">
        <v>163391</v>
      </c>
      <c r="F28">
        <v>184168</v>
      </c>
    </row>
    <row r="29" spans="1:6">
      <c r="A29" t="s">
        <v>403</v>
      </c>
      <c r="D29" t="s">
        <v>141</v>
      </c>
      <c r="E29">
        <v>58904</v>
      </c>
      <c r="F29">
        <v>62454</v>
      </c>
    </row>
    <row r="30" spans="1:6">
      <c r="A30" t="s">
        <v>404</v>
      </c>
      <c r="D30" t="s">
        <v>141</v>
      </c>
      <c r="E30">
        <v>29528</v>
      </c>
      <c r="F30">
        <v>29429</v>
      </c>
    </row>
    <row r="31" spans="1:6">
      <c r="A31" t="s">
        <v>405</v>
      </c>
      <c r="B31" t="s">
        <v>180</v>
      </c>
      <c r="C31" t="s">
        <v>180</v>
      </c>
      <c r="D31" t="s">
        <v>165</v>
      </c>
    </row>
    <row r="32" spans="1:6">
      <c r="A32" t="s">
        <v>406</v>
      </c>
      <c r="B32" t="s">
        <v>181</v>
      </c>
      <c r="C32" t="s">
        <v>181</v>
      </c>
      <c r="D32" t="s">
        <v>141</v>
      </c>
    </row>
    <row r="33" spans="1:6">
      <c r="A33" t="s">
        <v>407</v>
      </c>
      <c r="B33" t="s">
        <v>182</v>
      </c>
      <c r="C33" t="s">
        <v>182</v>
      </c>
      <c r="D33" t="s">
        <v>181</v>
      </c>
      <c r="E33">
        <v>753</v>
      </c>
      <c r="F33">
        <v>750</v>
      </c>
    </row>
    <row r="34" spans="1:6">
      <c r="A34" t="s">
        <v>408</v>
      </c>
      <c r="B34" t="s">
        <v>182</v>
      </c>
      <c r="C34" t="s">
        <v>182</v>
      </c>
      <c r="D34" t="s">
        <v>181</v>
      </c>
      <c r="E34">
        <v>259440</v>
      </c>
      <c r="F34">
        <v>244363</v>
      </c>
    </row>
    <row r="35" spans="1:6">
      <c r="A35" t="s">
        <v>409</v>
      </c>
      <c r="B35" t="s">
        <v>187</v>
      </c>
      <c r="C35" t="s">
        <v>187</v>
      </c>
      <c r="D35" t="s">
        <v>181</v>
      </c>
      <c r="E35">
        <v>190092</v>
      </c>
      <c r="F35">
        <v>163860</v>
      </c>
    </row>
    <row r="36" spans="1:6">
      <c r="A36" t="s">
        <v>410</v>
      </c>
      <c r="B36" t="s">
        <v>189</v>
      </c>
      <c r="C36" t="s">
        <v>189</v>
      </c>
      <c r="D36" t="s">
        <v>181</v>
      </c>
      <c r="E36">
        <v>158</v>
      </c>
      <c r="F36">
        <v>837</v>
      </c>
    </row>
    <row r="37" spans="1:6">
      <c r="A37" t="s">
        <v>411</v>
      </c>
      <c r="B37" t="s">
        <v>412</v>
      </c>
      <c r="C37" t="s">
        <v>192</v>
      </c>
      <c r="D37" t="s">
        <v>181</v>
      </c>
      <c r="E37">
        <v>-9663</v>
      </c>
      <c r="F37">
        <v>-9858</v>
      </c>
    </row>
    <row r="38" spans="1:6">
      <c r="A38" t="s">
        <v>413</v>
      </c>
      <c r="B38" t="s">
        <v>195</v>
      </c>
      <c r="C38" t="s">
        <v>195</v>
      </c>
      <c r="D38" t="s">
        <v>181</v>
      </c>
      <c r="E38">
        <v>440780</v>
      </c>
      <c r="F38">
        <v>399952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/>
  </sheetViews>
  <sheetFormatPr defaultRowHeight="12.75"/>
  <cols>
    <col min="1" max="4" width="25.7109375" customWidth="1"/>
  </cols>
  <sheetData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414</v>
      </c>
      <c r="B4" t="s">
        <v>415</v>
      </c>
      <c r="C4" t="s">
        <v>26</v>
      </c>
      <c r="D4" t="s">
        <v>415</v>
      </c>
      <c r="E4">
        <v>2008821</v>
      </c>
      <c r="F4">
        <v>1866131</v>
      </c>
      <c r="G4">
        <v>1562662</v>
      </c>
    </row>
    <row r="5" spans="1:7">
      <c r="A5" t="s">
        <v>416</v>
      </c>
      <c r="B5" t="s">
        <v>38</v>
      </c>
      <c r="C5" t="s">
        <v>38</v>
      </c>
      <c r="D5" t="s">
        <v>415</v>
      </c>
    </row>
    <row r="6" spans="1:7">
      <c r="A6" t="s">
        <v>417</v>
      </c>
      <c r="B6" t="s">
        <v>27</v>
      </c>
      <c r="C6" t="s">
        <v>27</v>
      </c>
      <c r="D6" t="s">
        <v>415</v>
      </c>
      <c r="E6">
        <v>-1771981</v>
      </c>
      <c r="F6">
        <v>-1612510</v>
      </c>
      <c r="G6">
        <v>1339492</v>
      </c>
    </row>
    <row r="7" spans="1:7">
      <c r="A7" t="s">
        <v>418</v>
      </c>
      <c r="B7" t="s">
        <v>36</v>
      </c>
      <c r="C7" t="s">
        <v>36</v>
      </c>
      <c r="D7" t="s">
        <v>415</v>
      </c>
      <c r="E7">
        <v>136603</v>
      </c>
      <c r="F7">
        <v>126732</v>
      </c>
      <c r="G7">
        <v>105417</v>
      </c>
    </row>
    <row r="8" spans="1:7">
      <c r="A8" t="s">
        <v>419</v>
      </c>
      <c r="B8" t="s">
        <v>56</v>
      </c>
      <c r="C8" t="s">
        <v>56</v>
      </c>
      <c r="D8" t="s">
        <v>415</v>
      </c>
    </row>
    <row r="9" spans="1:7">
      <c r="A9" t="s">
        <v>420</v>
      </c>
      <c r="D9" t="s">
        <v>415</v>
      </c>
      <c r="E9">
        <v>-327</v>
      </c>
      <c r="F9">
        <v>6076</v>
      </c>
      <c r="G9">
        <v>2634</v>
      </c>
    </row>
    <row r="10" spans="1:7">
      <c r="A10" t="s">
        <v>421</v>
      </c>
      <c r="B10" t="s">
        <v>422</v>
      </c>
      <c r="C10" t="s">
        <v>61</v>
      </c>
      <c r="D10" t="s">
        <v>415</v>
      </c>
      <c r="E10">
        <v>99910</v>
      </c>
      <c r="F10">
        <v>132965</v>
      </c>
      <c r="G10">
        <v>120387</v>
      </c>
    </row>
    <row r="11" spans="1:7">
      <c r="A11" t="s">
        <v>423</v>
      </c>
      <c r="B11" t="s">
        <v>62</v>
      </c>
      <c r="C11" t="s">
        <v>62</v>
      </c>
      <c r="D11" t="s">
        <v>415</v>
      </c>
      <c r="E11">
        <v>16386</v>
      </c>
      <c r="F11">
        <v>44739</v>
      </c>
      <c r="G11">
        <v>42991</v>
      </c>
    </row>
    <row r="12" spans="1:7">
      <c r="A12" t="s">
        <v>424</v>
      </c>
      <c r="B12" t="s">
        <v>70</v>
      </c>
      <c r="C12" t="s">
        <v>70</v>
      </c>
      <c r="D12" t="s">
        <v>415</v>
      </c>
      <c r="E12">
        <v>83524</v>
      </c>
      <c r="F12">
        <v>88226</v>
      </c>
      <c r="G12">
        <v>77396</v>
      </c>
    </row>
    <row r="13" spans="1:7">
      <c r="A13" t="s">
        <v>425</v>
      </c>
      <c r="D13" t="s">
        <v>415</v>
      </c>
    </row>
    <row r="14" spans="1:7">
      <c r="A14" t="s">
        <v>426</v>
      </c>
      <c r="D14" t="s">
        <v>415</v>
      </c>
      <c r="E14">
        <v>113</v>
      </c>
      <c r="F14">
        <v>120</v>
      </c>
      <c r="G14">
        <v>106</v>
      </c>
    </row>
    <row r="15" spans="1:7">
      <c r="A15" t="s">
        <v>427</v>
      </c>
      <c r="D15" t="s">
        <v>415</v>
      </c>
      <c r="E15">
        <v>112</v>
      </c>
      <c r="F15">
        <v>119</v>
      </c>
      <c r="G15">
        <v>105</v>
      </c>
    </row>
    <row r="16" spans="1:7">
      <c r="A16" t="s">
        <v>428</v>
      </c>
      <c r="D16" t="s">
        <v>415</v>
      </c>
    </row>
    <row r="17" spans="1:7">
      <c r="A17" t="s">
        <v>429</v>
      </c>
      <c r="D17" t="s">
        <v>415</v>
      </c>
      <c r="E17">
        <v>74002</v>
      </c>
      <c r="F17">
        <v>73355</v>
      </c>
      <c r="G17">
        <v>72754</v>
      </c>
    </row>
    <row r="18" spans="1:7">
      <c r="A18" t="s">
        <v>430</v>
      </c>
      <c r="D18" t="s">
        <v>415</v>
      </c>
      <c r="E18">
        <v>74612</v>
      </c>
      <c r="F18">
        <v>74348</v>
      </c>
      <c r="G18">
        <v>73474</v>
      </c>
    </row>
    <row r="19" spans="1:7">
      <c r="A19" t="s">
        <v>431</v>
      </c>
      <c r="B19" t="s">
        <v>432</v>
      </c>
      <c r="C19" t="s">
        <v>432</v>
      </c>
      <c r="D19" t="s">
        <v>415</v>
      </c>
    </row>
    <row r="20" spans="1:7">
      <c r="A20" t="s">
        <v>424</v>
      </c>
      <c r="B20" t="s">
        <v>70</v>
      </c>
      <c r="C20" t="s">
        <v>70</v>
      </c>
      <c r="D20" t="s">
        <v>415</v>
      </c>
      <c r="E20">
        <v>83524</v>
      </c>
      <c r="F20">
        <v>88226</v>
      </c>
      <c r="G20">
        <v>77396</v>
      </c>
    </row>
    <row r="21" spans="1:7">
      <c r="A21" t="s">
        <v>433</v>
      </c>
      <c r="B21" t="s">
        <v>432</v>
      </c>
      <c r="C21" t="s">
        <v>432</v>
      </c>
      <c r="D21" t="s">
        <v>415</v>
      </c>
    </row>
    <row r="22" spans="1:7">
      <c r="A22" t="s">
        <v>434</v>
      </c>
      <c r="B22" t="s">
        <v>72</v>
      </c>
      <c r="C22" t="s">
        <v>72</v>
      </c>
      <c r="D22" t="s">
        <v>415</v>
      </c>
      <c r="E22">
        <v>-679</v>
      </c>
      <c r="F22">
        <v>1156</v>
      </c>
      <c r="G22">
        <v>-862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4"/>
  <sheetViews>
    <sheetView workbookViewId="0"/>
  </sheetViews>
  <sheetFormatPr defaultRowHeight="12.75"/>
  <cols>
    <col min="1" max="4" width="25.7109375" customWidth="1"/>
  </cols>
  <sheetData>
    <row r="4" spans="1:7">
      <c r="A4" t="s">
        <v>435</v>
      </c>
      <c r="B4" t="s">
        <v>286</v>
      </c>
      <c r="C4" t="s">
        <v>286</v>
      </c>
      <c r="D4" t="s">
        <v>436</v>
      </c>
    </row>
    <row r="5" spans="1:7">
      <c r="A5" t="s">
        <v>424</v>
      </c>
      <c r="B5" t="s">
        <v>292</v>
      </c>
      <c r="C5" t="s">
        <v>292</v>
      </c>
      <c r="D5" t="s">
        <v>436</v>
      </c>
      <c r="E5">
        <v>83524</v>
      </c>
      <c r="F5">
        <v>88226</v>
      </c>
      <c r="G5">
        <v>77396</v>
      </c>
    </row>
    <row r="6" spans="1:7">
      <c r="A6" t="s">
        <v>437</v>
      </c>
      <c r="D6" t="s">
        <v>436</v>
      </c>
    </row>
    <row r="7" spans="1:7">
      <c r="A7" t="s">
        <v>438</v>
      </c>
      <c r="B7" t="s">
        <v>236</v>
      </c>
      <c r="C7" t="s">
        <v>236</v>
      </c>
      <c r="D7" t="s">
        <v>436</v>
      </c>
      <c r="E7">
        <v>9272</v>
      </c>
      <c r="F7">
        <v>8886</v>
      </c>
      <c r="G7">
        <v>7496</v>
      </c>
    </row>
    <row r="8" spans="1:7">
      <c r="A8" t="s">
        <v>439</v>
      </c>
      <c r="B8" t="s">
        <v>250</v>
      </c>
      <c r="C8" t="s">
        <v>250</v>
      </c>
      <c r="D8" t="s">
        <v>436</v>
      </c>
      <c r="E8">
        <v>51387</v>
      </c>
      <c r="F8">
        <v>6250</v>
      </c>
      <c r="G8">
        <v>4629</v>
      </c>
    </row>
    <row r="9" spans="1:7">
      <c r="A9" t="s">
        <v>440</v>
      </c>
      <c r="B9" t="s">
        <v>251</v>
      </c>
      <c r="C9" t="s">
        <v>251</v>
      </c>
      <c r="D9" t="s">
        <v>436</v>
      </c>
      <c r="E9">
        <v>-13013</v>
      </c>
      <c r="F9">
        <v>1887</v>
      </c>
      <c r="G9">
        <v>3001</v>
      </c>
    </row>
    <row r="10" spans="1:7">
      <c r="A10" t="s">
        <v>441</v>
      </c>
      <c r="D10" t="s">
        <v>436</v>
      </c>
      <c r="E10">
        <v>5900</v>
      </c>
      <c r="F10">
        <v>5985</v>
      </c>
      <c r="G10">
        <v>4252</v>
      </c>
    </row>
    <row r="11" spans="1:7">
      <c r="A11" t="s">
        <v>442</v>
      </c>
      <c r="D11" t="s">
        <v>436</v>
      </c>
      <c r="G11">
        <v>-2981</v>
      </c>
    </row>
    <row r="12" spans="1:7">
      <c r="A12" t="s">
        <v>443</v>
      </c>
      <c r="B12" t="s">
        <v>240</v>
      </c>
      <c r="C12" t="s">
        <v>240</v>
      </c>
      <c r="D12" t="s">
        <v>436</v>
      </c>
      <c r="E12">
        <v>1373</v>
      </c>
      <c r="F12">
        <v>1296</v>
      </c>
      <c r="G12">
        <v>1723</v>
      </c>
    </row>
    <row r="13" spans="1:7">
      <c r="A13" t="s">
        <v>444</v>
      </c>
      <c r="D13" t="s">
        <v>436</v>
      </c>
      <c r="E13">
        <v>1429</v>
      </c>
      <c r="F13">
        <v>-4509</v>
      </c>
      <c r="G13">
        <v>-1460</v>
      </c>
    </row>
    <row r="14" spans="1:7">
      <c r="A14" t="s">
        <v>445</v>
      </c>
      <c r="B14" t="s">
        <v>251</v>
      </c>
      <c r="C14" t="s">
        <v>251</v>
      </c>
      <c r="D14" t="s">
        <v>436</v>
      </c>
    </row>
    <row r="15" spans="1:7">
      <c r="A15" t="s">
        <v>446</v>
      </c>
      <c r="B15" t="s">
        <v>264</v>
      </c>
      <c r="C15" t="s">
        <v>264</v>
      </c>
      <c r="D15" t="s">
        <v>436</v>
      </c>
      <c r="E15">
        <v>-44363</v>
      </c>
      <c r="F15">
        <v>-121639</v>
      </c>
      <c r="G15">
        <v>-65610</v>
      </c>
    </row>
    <row r="16" spans="1:7">
      <c r="A16" t="s">
        <v>380</v>
      </c>
      <c r="D16" t="s">
        <v>436</v>
      </c>
      <c r="E16">
        <v>950</v>
      </c>
      <c r="F16">
        <v>-1873</v>
      </c>
      <c r="G16">
        <v>-1492</v>
      </c>
    </row>
    <row r="17" spans="1:7">
      <c r="A17" t="s">
        <v>381</v>
      </c>
      <c r="B17" t="s">
        <v>264</v>
      </c>
      <c r="C17" t="s">
        <v>264</v>
      </c>
      <c r="D17" t="s">
        <v>436</v>
      </c>
      <c r="E17">
        <v>1054</v>
      </c>
      <c r="F17">
        <v>-9545</v>
      </c>
      <c r="G17">
        <v>-2470</v>
      </c>
    </row>
    <row r="18" spans="1:7">
      <c r="A18" t="s">
        <v>447</v>
      </c>
      <c r="D18" t="s">
        <v>436</v>
      </c>
      <c r="E18">
        <v>-1536</v>
      </c>
      <c r="F18">
        <v>-257</v>
      </c>
      <c r="G18">
        <v>2732</v>
      </c>
    </row>
    <row r="19" spans="1:7">
      <c r="A19" t="s">
        <v>448</v>
      </c>
      <c r="B19" t="s">
        <v>273</v>
      </c>
      <c r="C19" t="s">
        <v>273</v>
      </c>
      <c r="D19" t="s">
        <v>436</v>
      </c>
      <c r="E19">
        <v>-9144</v>
      </c>
      <c r="F19">
        <v>11197</v>
      </c>
      <c r="G19">
        <v>-4251</v>
      </c>
    </row>
    <row r="20" spans="1:7">
      <c r="A20" t="s">
        <v>396</v>
      </c>
      <c r="D20" t="s">
        <v>436</v>
      </c>
      <c r="E20">
        <v>6085</v>
      </c>
      <c r="F20">
        <v>11927</v>
      </c>
      <c r="G20">
        <v>6307</v>
      </c>
    </row>
    <row r="21" spans="1:7">
      <c r="A21" t="s">
        <v>401</v>
      </c>
      <c r="D21" t="s">
        <v>436</v>
      </c>
      <c r="E21">
        <v>-5099</v>
      </c>
      <c r="F21">
        <v>-2954</v>
      </c>
      <c r="G21">
        <v>5404</v>
      </c>
    </row>
    <row r="22" spans="1:7">
      <c r="A22" t="s">
        <v>404</v>
      </c>
      <c r="B22" t="s">
        <v>248</v>
      </c>
      <c r="C22" t="s">
        <v>248</v>
      </c>
      <c r="D22" t="s">
        <v>436</v>
      </c>
      <c r="E22">
        <v>450</v>
      </c>
      <c r="F22">
        <v>5061</v>
      </c>
      <c r="G22">
        <v>-731</v>
      </c>
    </row>
    <row r="23" spans="1:7">
      <c r="A23" t="s">
        <v>449</v>
      </c>
      <c r="B23" t="s">
        <v>450</v>
      </c>
      <c r="C23" t="s">
        <v>247</v>
      </c>
      <c r="D23" t="s">
        <v>436</v>
      </c>
      <c r="E23">
        <v>-8238</v>
      </c>
      <c r="F23">
        <v>7692</v>
      </c>
      <c r="G23">
        <v>7455</v>
      </c>
    </row>
    <row r="24" spans="1:7">
      <c r="A24" t="s">
        <v>451</v>
      </c>
      <c r="B24" t="s">
        <v>285</v>
      </c>
      <c r="C24" t="s">
        <v>285</v>
      </c>
      <c r="D24" t="s">
        <v>436</v>
      </c>
      <c r="E24">
        <v>80031</v>
      </c>
      <c r="F24">
        <v>7630</v>
      </c>
      <c r="G24">
        <v>41400</v>
      </c>
    </row>
    <row r="25" spans="1:7">
      <c r="A25" t="s">
        <v>452</v>
      </c>
      <c r="B25" t="s">
        <v>231</v>
      </c>
      <c r="C25" t="s">
        <v>231</v>
      </c>
      <c r="D25" t="s">
        <v>453</v>
      </c>
    </row>
    <row r="26" spans="1:7">
      <c r="A26" t="s">
        <v>454</v>
      </c>
      <c r="D26" t="s">
        <v>453</v>
      </c>
      <c r="E26">
        <v>640</v>
      </c>
      <c r="F26">
        <v>338</v>
      </c>
      <c r="G26">
        <v>275</v>
      </c>
    </row>
    <row r="27" spans="1:7">
      <c r="A27" t="s">
        <v>455</v>
      </c>
      <c r="B27" t="s">
        <v>287</v>
      </c>
      <c r="C27" t="s">
        <v>287</v>
      </c>
      <c r="D27" t="s">
        <v>453</v>
      </c>
      <c r="E27">
        <v>-4940</v>
      </c>
      <c r="F27">
        <v>-5397</v>
      </c>
      <c r="G27">
        <v>-5442</v>
      </c>
    </row>
    <row r="28" spans="1:7">
      <c r="A28" t="s">
        <v>456</v>
      </c>
      <c r="B28" t="s">
        <v>290</v>
      </c>
      <c r="C28" t="s">
        <v>290</v>
      </c>
      <c r="D28" t="s">
        <v>453</v>
      </c>
      <c r="E28">
        <v>-14297</v>
      </c>
      <c r="F28">
        <v>-33861</v>
      </c>
      <c r="G28">
        <v>-29449</v>
      </c>
    </row>
    <row r="29" spans="1:7">
      <c r="A29" t="s">
        <v>457</v>
      </c>
      <c r="B29" t="s">
        <v>291</v>
      </c>
      <c r="C29" t="s">
        <v>291</v>
      </c>
      <c r="D29" t="s">
        <v>453</v>
      </c>
      <c r="E29">
        <v>9011</v>
      </c>
      <c r="F29">
        <v>28537</v>
      </c>
      <c r="G29">
        <v>28164</v>
      </c>
    </row>
    <row r="30" spans="1:7">
      <c r="A30" t="s">
        <v>458</v>
      </c>
      <c r="B30" t="s">
        <v>287</v>
      </c>
      <c r="C30" t="s">
        <v>287</v>
      </c>
      <c r="D30" t="s">
        <v>453</v>
      </c>
      <c r="F30">
        <v>-4584</v>
      </c>
    </row>
    <row r="31" spans="1:7">
      <c r="A31" t="s">
        <v>459</v>
      </c>
      <c r="B31" t="s">
        <v>296</v>
      </c>
      <c r="C31" t="s">
        <v>296</v>
      </c>
      <c r="D31" t="s">
        <v>453</v>
      </c>
      <c r="E31">
        <v>-9586</v>
      </c>
      <c r="F31">
        <v>-14967</v>
      </c>
      <c r="G31">
        <v>-6452</v>
      </c>
    </row>
    <row r="32" spans="1:7">
      <c r="A32" t="s">
        <v>460</v>
      </c>
      <c r="B32" t="s">
        <v>297</v>
      </c>
      <c r="C32" t="s">
        <v>297</v>
      </c>
      <c r="D32" t="s">
        <v>461</v>
      </c>
    </row>
    <row r="33" spans="1:7">
      <c r="A33" t="s">
        <v>462</v>
      </c>
      <c r="B33" t="s">
        <v>463</v>
      </c>
      <c r="C33" t="s">
        <v>307</v>
      </c>
      <c r="D33" t="s">
        <v>461</v>
      </c>
      <c r="E33">
        <v>-57201</v>
      </c>
      <c r="F33">
        <v>-55244</v>
      </c>
      <c r="G33">
        <v>-53342</v>
      </c>
    </row>
    <row r="34" spans="1:7">
      <c r="A34" t="s">
        <v>464</v>
      </c>
      <c r="D34" t="s">
        <v>453</v>
      </c>
      <c r="E34">
        <v>89</v>
      </c>
      <c r="F34">
        <v>95</v>
      </c>
      <c r="G34">
        <v>109</v>
      </c>
    </row>
    <row r="35" spans="1:7">
      <c r="A35" t="s">
        <v>442</v>
      </c>
      <c r="D35" t="s">
        <v>453</v>
      </c>
      <c r="G35">
        <v>2981</v>
      </c>
    </row>
    <row r="36" spans="1:7">
      <c r="A36" t="s">
        <v>465</v>
      </c>
      <c r="B36" t="s">
        <v>298</v>
      </c>
      <c r="C36" t="s">
        <v>298</v>
      </c>
      <c r="D36" t="s">
        <v>461</v>
      </c>
      <c r="E36">
        <v>8517</v>
      </c>
      <c r="F36">
        <v>12808</v>
      </c>
      <c r="G36">
        <v>5968</v>
      </c>
    </row>
    <row r="37" spans="1:7">
      <c r="A37" t="s">
        <v>466</v>
      </c>
      <c r="B37" t="s">
        <v>299</v>
      </c>
      <c r="C37" t="s">
        <v>299</v>
      </c>
      <c r="D37" t="s">
        <v>461</v>
      </c>
      <c r="E37">
        <v>-5382</v>
      </c>
      <c r="F37">
        <v>35382</v>
      </c>
    </row>
    <row r="38" spans="1:7">
      <c r="A38" t="s">
        <v>467</v>
      </c>
      <c r="B38" t="s">
        <v>311</v>
      </c>
      <c r="C38" t="s">
        <v>311</v>
      </c>
      <c r="D38" t="s">
        <v>461</v>
      </c>
      <c r="E38">
        <v>-53977</v>
      </c>
      <c r="F38">
        <v>-6959</v>
      </c>
      <c r="G38">
        <v>-44284</v>
      </c>
    </row>
    <row r="39" spans="1:7">
      <c r="A39" t="s">
        <v>468</v>
      </c>
      <c r="B39" t="s">
        <v>314</v>
      </c>
      <c r="C39" t="s">
        <v>314</v>
      </c>
      <c r="D39" t="s">
        <v>461</v>
      </c>
      <c r="E39">
        <v>16468</v>
      </c>
      <c r="F39">
        <v>-14296</v>
      </c>
      <c r="G39">
        <v>-9336</v>
      </c>
    </row>
    <row r="40" spans="1:7">
      <c r="A40" t="s">
        <v>469</v>
      </c>
      <c r="B40" t="s">
        <v>470</v>
      </c>
      <c r="C40" t="s">
        <v>315</v>
      </c>
      <c r="D40" t="s">
        <v>461</v>
      </c>
      <c r="E40">
        <v>9557</v>
      </c>
      <c r="F40">
        <v>23853</v>
      </c>
      <c r="G40">
        <v>33189</v>
      </c>
    </row>
    <row r="41" spans="1:7">
      <c r="A41" t="s">
        <v>471</v>
      </c>
      <c r="B41" t="s">
        <v>316</v>
      </c>
      <c r="C41" t="s">
        <v>316</v>
      </c>
      <c r="D41" t="s">
        <v>461</v>
      </c>
      <c r="E41">
        <v>26025</v>
      </c>
      <c r="F41">
        <v>9557</v>
      </c>
      <c r="G41">
        <v>23853</v>
      </c>
    </row>
    <row r="42" spans="1:7">
      <c r="A42" t="s">
        <v>472</v>
      </c>
      <c r="D42" t="s">
        <v>461</v>
      </c>
    </row>
    <row r="43" spans="1:7">
      <c r="A43" t="s">
        <v>473</v>
      </c>
      <c r="D43" t="s">
        <v>461</v>
      </c>
      <c r="E43">
        <v>3094</v>
      </c>
      <c r="F43">
        <v>1363</v>
      </c>
      <c r="G43">
        <v>574</v>
      </c>
    </row>
    <row r="44" spans="1:7">
      <c r="A44" t="s">
        <v>474</v>
      </c>
      <c r="B44" t="s">
        <v>450</v>
      </c>
      <c r="C44" t="s">
        <v>247</v>
      </c>
      <c r="D44" t="s">
        <v>436</v>
      </c>
      <c r="E44">
        <v>37680</v>
      </c>
      <c r="F44">
        <v>35367</v>
      </c>
      <c r="G44">
        <v>32532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A3F5B1-524B-4FAB-B703-BC1E9445D3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764ACE-A84D-4E04-BDE1-8F05192D7C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420A6A-C99A-41D0-9E9B-0AC50BECE0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2021-11-18T04:41:19Z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