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4" i="1" l="1"/>
  <c r="G189" i="1" s="1"/>
  <c r="G9" i="1" s="1"/>
  <c r="F184" i="1"/>
  <c r="F189" i="1" s="1"/>
  <c r="F9" i="1" s="1"/>
  <c r="G92" i="1"/>
  <c r="G98" i="1" s="1"/>
  <c r="G100" i="1" s="1"/>
  <c r="G128" i="1" s="1"/>
  <c r="G7" i="1" s="1"/>
  <c r="F92" i="1"/>
  <c r="F98" i="1" s="1"/>
  <c r="F100" i="1" s="1"/>
  <c r="F128" i="1" s="1"/>
  <c r="F7" i="1" s="1"/>
  <c r="G25" i="1"/>
  <c r="F25" i="1"/>
  <c r="G24" i="1"/>
  <c r="F24" i="1"/>
  <c r="F30" i="1" s="1"/>
  <c r="F369" i="1" s="1"/>
  <c r="G432" i="1"/>
  <c r="G433" i="1" s="1"/>
  <c r="F432" i="1"/>
  <c r="F433" i="1" s="1"/>
  <c r="G417" i="1"/>
  <c r="G418" i="1" s="1"/>
  <c r="F417" i="1"/>
  <c r="F418" i="1" s="1"/>
  <c r="F409" i="1"/>
  <c r="F410" i="1" s="1"/>
  <c r="G397" i="1"/>
  <c r="G409" i="1" s="1"/>
  <c r="G410" i="1" s="1"/>
  <c r="F397" i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I369" i="1"/>
  <c r="H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12" i="1"/>
  <c r="G376" i="1" s="1"/>
  <c r="G353" i="1"/>
  <c r="G355" i="1" s="1"/>
  <c r="G357" i="1" s="1"/>
  <c r="G385" i="1"/>
  <c r="F383" i="1"/>
  <c r="F382" i="1"/>
  <c r="G383" i="1"/>
  <c r="G382" i="1"/>
  <c r="G384" i="1"/>
  <c r="G13" i="1"/>
  <c r="G377" i="1"/>
  <c r="F12" i="1"/>
  <c r="F376" i="1" s="1"/>
  <c r="F384" i="1"/>
  <c r="F13" i="1"/>
  <c r="F377" i="1"/>
  <c r="F353" i="1"/>
  <c r="F355" i="1" s="1"/>
  <c r="F357" i="1" s="1"/>
  <c r="F385" i="1"/>
  <c r="H378" i="1"/>
  <c r="H384" i="1"/>
  <c r="H365" i="1"/>
  <c r="L368" i="1"/>
  <c r="L372" i="1"/>
  <c r="J373" i="1"/>
  <c r="H375" i="1"/>
  <c r="N376" i="1"/>
  <c r="L377" i="1"/>
  <c r="J378" i="1"/>
  <c r="H381" i="1"/>
  <c r="N382" i="1"/>
  <c r="J384" i="1"/>
  <c r="J383" i="1"/>
  <c r="K383" i="1"/>
  <c r="I365" i="1"/>
  <c r="M368" i="1"/>
  <c r="I370" i="1"/>
  <c r="M372" i="1"/>
  <c r="K373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I384" i="1"/>
  <c r="G363" i="1"/>
  <c r="O368" i="1"/>
  <c r="O372" i="1"/>
  <c r="I376" i="1"/>
  <c r="O377" i="1"/>
  <c r="M378" i="1"/>
  <c r="I382" i="1"/>
  <c r="F44" i="1"/>
  <c r="H363" i="1"/>
  <c r="G44" i="1"/>
  <c r="I363" i="1"/>
  <c r="G366" i="1" l="1"/>
  <c r="G14" i="1"/>
  <c r="F378" i="1"/>
  <c r="F370" i="1"/>
  <c r="F59" i="1"/>
  <c r="F67" i="1" s="1"/>
  <c r="F71" i="1" s="1"/>
  <c r="G378" i="1"/>
  <c r="G370" i="1"/>
  <c r="G59" i="1"/>
  <c r="G67" i="1" s="1"/>
  <c r="G71" i="1" s="1"/>
  <c r="F14" i="1"/>
  <c r="F366" i="1"/>
  <c r="G373" i="1" l="1"/>
  <c r="G83" i="1"/>
  <c r="G6" i="1"/>
  <c r="G372" i="1"/>
  <c r="F373" i="1"/>
  <c r="F83" i="1"/>
  <c r="F372" i="1"/>
  <c r="F6" i="1"/>
  <c r="F365" i="1" l="1"/>
  <c r="F371" i="1"/>
  <c r="G365" i="1"/>
  <c r="G371" i="1"/>
</calcChain>
</file>

<file path=xl/sharedStrings.xml><?xml version="1.0" encoding="utf-8"?>
<sst xmlns="http://schemas.openxmlformats.org/spreadsheetml/2006/main" count="888" uniqueCount="551">
  <si>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</si>
  <si>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</si>
  <si>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</si>
  <si>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</si>
  <si>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</si>
  <si>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</si>
  <si>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</si>
  <si>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</si>
  <si>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</si>
  <si>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</si>
  <si>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</si>
  <si>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</si>
  <si>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</si>
  <si>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</si>
  <si>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</si>
  <si>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</si>
  <si>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</si>
  <si>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</si>
  <si>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</si>
  <si>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</si>
  <si>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</si>
  <si>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</si>
  <si>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</si>
  <si>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</si>
  <si>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</si>
  <si>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</si>
  <si>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</si>
  <si>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</si>
  <si>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</si>
  <si>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</si>
  <si>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</si>
  <si>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</si>
  <si>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</si>
  <si>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</si>
  <si>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</si>
  <si>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</si>
  <si>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</si>
  <si>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</si>
  <si>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</si>
  <si>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</si>
  <si>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</si>
  <si>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</si>
  <si>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</si>
  <si>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</si>
  <si>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</si>
  <si>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</si>
  <si>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</si>
  <si>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</si>
  <si>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</si>
  <si>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</si>
  <si>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</si>
  <si>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</si>
  <si>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</si>
  <si>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</si>
  <si>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</si>
  <si>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</si>
  <si>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</si>
  <si>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</si>
  <si>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</si>
  <si>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</si>
  <si>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</si>
  <si>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</si>
  <si>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</si>
  <si>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</si>
  <si>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</si>
  <si>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</si>
  <si>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</si>
  <si>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</si>
  <si>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</si>
  <si>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</si>
  <si>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</si>
  <si>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</si>
  <si>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</si>
  <si>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</si>
  <si>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</si>
  <si>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</si>
  <si>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</si>
  <si>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</si>
  <si>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</si>
  <si>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</si>
  <si>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</si>
  <si>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</si>
  <si>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</si>
  <si>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</si>
  <si>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</si>
  <si>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</si>
  <si>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</si>
  <si>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</si>
  <si>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</si>
  <si>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</si>
  <si>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</si>
  <si>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</si>
  <si>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</si>
  <si>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</si>
  <si>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</si>
  <si>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</si>
  <si>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</si>
  <si>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</si>
  <si>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</si>
  <si>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</si>
  <si>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</si>
  <si>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</si>
  <si>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</si>
  <si>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</si>
  <si>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</si>
  <si>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</si>
  <si>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</si>
  <si>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</si>
  <si>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</si>
  <si>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</si>
  <si>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</si>
  <si>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</si>
  <si>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</si>
  <si>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</si>
  <si>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</si>
  <si>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</si>
  <si>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</si>
  <si>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</si>
  <si>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</si>
  <si>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</si>
  <si>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</si>
  <si>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</si>
  <si>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</si>
  <si>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</si>
  <si>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</si>
  <si>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</si>
  <si>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</si>
  <si>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</si>
  <si>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</si>
  <si>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</si>
  <si>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</si>
  <si>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</si>
  <si>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</si>
  <si>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</si>
  <si>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</si>
  <si>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</si>
  <si>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</si>
  <si>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</si>
  <si>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</si>
  <si>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</si>
  <si>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</si>
  <si>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</si>
  <si>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</si>
  <si>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</si>
  <si>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</si>
  <si>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</si>
  <si>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</si>
  <si>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</si>
  <si>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</si>
  <si>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</si>
  <si>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</si>
  <si>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</si>
  <si>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</si>
  <si>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</si>
  <si>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</si>
  <si>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</si>
  <si>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</si>
  <si>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</si>
  <si>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</si>
  <si>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</si>
  <si>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</si>
  <si>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</si>
  <si>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</si>
  <si>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</si>
  <si>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</si>
  <si>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</si>
  <si>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</si>
  <si>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</si>
  <si>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</si>
  <si>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</si>
  <si>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</si>
  <si>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</si>
  <si>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</si>
  <si>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</si>
  <si>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</si>
  <si>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</si>
  <si>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</si>
  <si>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</si>
  <si>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</si>
  <si>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</si>
  <si>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</si>
  <si>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</si>
  <si>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</si>
  <si>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</si>
  <si>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</si>
  <si>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</si>
  <si>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</si>
  <si>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</si>
  <si>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</si>
  <si>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</si>
  <si>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</si>
  <si>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</si>
  <si>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</si>
  <si>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</si>
  <si>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</si>
  <si>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</si>
  <si>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</si>
  <si>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</si>
  <si>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</si>
  <si>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</si>
  <si>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</si>
  <si>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</si>
  <si>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</si>
  <si>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</si>
  <si>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</si>
  <si>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</si>
  <si>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</si>
  <si>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</si>
  <si>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</si>
  <si>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</si>
  <si>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</si>
  <si>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</si>
  <si>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</si>
  <si>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</si>
  <si>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</si>
  <si>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</si>
  <si>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</si>
  <si>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</si>
  <si>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</si>
  <si>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</si>
  <si>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</si>
  <si>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</si>
  <si>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</si>
  <si>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</si>
  <si>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</si>
  <si>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</si>
  <si>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</si>
  <si>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</si>
  <si>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</si>
  <si>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</si>
  <si>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</si>
  <si>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</si>
  <si>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</si>
  <si>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</si>
  <si>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</si>
  <si>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</si>
  <si>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</si>
  <si>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</si>
  <si>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</si>
  <si>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</si>
  <si>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</si>
  <si>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</si>
  <si>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</si>
  <si>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</si>
  <si>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</si>
  <si>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</si>
  <si>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</si>
  <si>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</si>
  <si>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</si>
  <si>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</si>
  <si>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</si>
  <si>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</si>
  <si>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</si>
  <si>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</si>
  <si>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</si>
  <si>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</si>
  <si>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</si>
  <si>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</si>
  <si>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</si>
  <si>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</si>
  <si>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</si>
  <si>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</si>
  <si>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</si>
  <si>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</si>
  <si>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</si>
  <si>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</si>
  <si>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</si>
  <si>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</si>
  <si>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</si>
  <si>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</si>
  <si>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</si>
  <si>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</si>
  <si>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</si>
  <si>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</si>
  <si>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</si>
  <si>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</si>
  <si>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</si>
  <si>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</si>
  <si>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</si>
  <si>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</si>
  <si>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</si>
  <si>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</si>
  <si>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</si>
  <si>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</si>
  <si>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</si>
  <si>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</si>
  <si>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</si>
  <si>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</si>
  <si>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</si>
  <si>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</si>
  <si>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</si>
  <si>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</si>
  <si>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</si>
  <si>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</si>
  <si>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</si>
  <si>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</si>
  <si>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</si>
  <si>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</si>
  <si>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</si>
  <si>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</si>
  <si>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</si>
  <si>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</si>
  <si>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</si>
  <si>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</si>
  <si>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</si>
  <si>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</si>
  <si>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</si>
  <si>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</si>
  <si>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</si>
  <si>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</si>
  <si>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</si>
  <si>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</si>
  <si>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</si>
  <si>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</si>
  <si>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</si>
  <si>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</si>
  <si>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</si>
  <si>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</si>
  <si>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</si>
  <si>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</si>
  <si>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</si>
  <si>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</si>
  <si>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</si>
  <si>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</si>
  <si>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</si>
  <si>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</si>
  <si>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</si>
  <si>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</si>
  <si>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</si>
  <si>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</si>
  <si>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</si>
  <si>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</si>
  <si>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</si>
  <si>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</si>
  <si>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</si>
  <si>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</si>
  <si>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</si>
  <si>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</si>
  <si>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</si>
  <si>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</si>
  <si>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</si>
  <si>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</si>
  <si>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</si>
  <si>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</si>
  <si>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</si>
  <si>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</si>
  <si>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</si>
  <si>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</si>
  <si>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</si>
  <si>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</si>
  <si>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</si>
  <si>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</si>
  <si>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</si>
  <si>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</si>
  <si>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</si>
  <si>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</si>
  <si>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</si>
  <si>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</si>
  <si>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</si>
  <si>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</si>
  <si>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</si>
  <si>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</si>
  <si>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</si>
  <si>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</si>
  <si>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</si>
  <si>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</si>
  <si>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</si>
  <si>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</si>
  <si>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</si>
  <si>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</si>
  <si>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</si>
  <si>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</si>
  <si>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</si>
  <si>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</si>
  <si>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Consolidated Balance Sheets</t>
  </si>
  <si>
    <t>(in thousands, except par value)</t>
  </si>
  <si>
    <t>Assets</t>
  </si>
  <si>
    <t>Current assets</t>
  </si>
  <si>
    <t>Cash and cash equivalents</t>
  </si>
  <si>
    <t>Marketable securities, at fair value</t>
  </si>
  <si>
    <t>Total cash, cash equivalents and marketable securities</t>
  </si>
  <si>
    <t>Accounts receivable, net of allowance for doubtful accounts of $208 and $75 as of</t>
  </si>
  <si>
    <t>January 31, 2018 and 2017, respectively</t>
  </si>
  <si>
    <t>Inventories</t>
  </si>
  <si>
    <t>Other current assets</t>
  </si>
  <si>
    <t>Total current assets</t>
  </si>
  <si>
    <t>Property and equipment, net</t>
  </si>
  <si>
    <t>Property and Equipment</t>
  </si>
  <si>
    <t>Intangible assets, net</t>
  </si>
  <si>
    <t>Other Intangibles</t>
  </si>
  <si>
    <t>Goodwill</t>
  </si>
  <si>
    <t>Deferred tax asset</t>
  </si>
  <si>
    <t>Other assets</t>
  </si>
  <si>
    <t>Total assets</t>
  </si>
  <si>
    <t>Liabilities and stockholders equity</t>
  </si>
  <si>
    <t>Current liabilities</t>
  </si>
  <si>
    <t>Accounts payable</t>
  </si>
  <si>
    <t>Accrued compensation</t>
  </si>
  <si>
    <t>Accruals</t>
  </si>
  <si>
    <t>Accrued liabilities</t>
  </si>
  <si>
    <t>Total current liabilities</t>
  </si>
  <si>
    <t>Long-term liabilities</t>
  </si>
  <si>
    <t>Other long-term liabilities</t>
  </si>
  <si>
    <t>Deferred tax liability</t>
  </si>
  <si>
    <t>Total long-term liabilities</t>
  </si>
  <si>
    <t>Total liabilities</t>
  </si>
  <si>
    <t>Commitments and contingencies (see note 6)</t>
  </si>
  <si>
    <t>Stockholders equity</t>
  </si>
  <si>
    <t>Preferred stock, $0.0001 par value, 100,000 shares authorized, no shares issued and</t>
  </si>
  <si>
    <t>outstanding as of January 31, 2018 and 2017</t>
  </si>
  <si>
    <t>Common stock, $0.0001 par value, 900,000 shares authorized, 60,825 and 59,538 shares issued and outstanding as of January 31, 2018 and 2017, respectively</t>
  </si>
  <si>
    <t>Additional paid-in capital</t>
  </si>
  <si>
    <t>Accumulated other comprehensive loss, net</t>
  </si>
  <si>
    <t>Accumulated earnings</t>
  </si>
  <si>
    <t>Total stockholders equity</t>
  </si>
  <si>
    <t>Consolidated Statements of Operations and Comprehensive</t>
  </si>
  <si>
    <t>Income</t>
  </si>
  <si>
    <t>(in thousands, except per share data)</t>
  </si>
  <si>
    <t>Revenue</t>
  </si>
  <si>
    <t>Service revenue</t>
  </si>
  <si>
    <t>Custodial revenue</t>
  </si>
  <si>
    <t>Interchange revenue</t>
  </si>
  <si>
    <t>Total revenue</t>
  </si>
  <si>
    <t>Total Cost of Revenue</t>
  </si>
  <si>
    <t>Total Cost of Revenue TODO REMOVE</t>
  </si>
  <si>
    <t>Cost of revenue</t>
  </si>
  <si>
    <t>Service costs</t>
  </si>
  <si>
    <t>Custodial costs</t>
  </si>
  <si>
    <t>Interchange costs</t>
  </si>
  <si>
    <t>Total cost of revenue</t>
  </si>
  <si>
    <t>............................................................................................... Gross profit</t>
  </si>
  <si>
    <t>Gross Profit</t>
  </si>
  <si>
    <t>Operating expenses</t>
  </si>
  <si>
    <t>Sales and marketing</t>
  </si>
  <si>
    <t>Selling and distribution expenses</t>
  </si>
  <si>
    <t>.................................................................   Technology and development</t>
  </si>
  <si>
    <t>General and administrative</t>
  </si>
  <si>
    <t>Amortization of acquired intangible assets</t>
  </si>
  <si>
    <t>Amortisation of assets</t>
  </si>
  <si>
    <t>Total operating expenses</t>
  </si>
  <si>
    <t>Income from operations</t>
  </si>
  <si>
    <t>Other expense</t>
  </si>
  <si>
    <t>Other Expenses</t>
  </si>
  <si>
    <t>.................................................................................   Other expense, net</t>
  </si>
  <si>
    <t>Other Income - Net profit (loss)</t>
  </si>
  <si>
    <t>Total other expense</t>
  </si>
  <si>
    <t>Income before income taxes</t>
  </si>
  <si>
    <t>Profit before Zakat</t>
  </si>
  <si>
    <t>Income tax provision</t>
  </si>
  <si>
    <t>Net income</t>
  </si>
  <si>
    <t>Net income per share:</t>
  </si>
  <si>
    <t>........................................................................................................ Basic</t>
  </si>
  <si>
    <t>Diluted</t>
  </si>
  <si>
    <t>Weighted-average number of shares used in computing net income per</t>
  </si>
  <si>
    <t>share:</t>
  </si>
  <si>
    <t>Comprehensive income:</t>
  </si>
  <si>
    <t>Total Other Comprehensive Income</t>
  </si>
  <si>
    <t>Other comprehensive loss:</t>
  </si>
  <si>
    <t>Total Other Comprehensive Loss</t>
  </si>
  <si>
    <t>Unrealized loss on available-for-sale marketable securities, net of tax</t>
  </si>
  <si>
    <t>HealthEquity, Inc. and subsidiaries</t>
  </si>
  <si>
    <t>Consolidated Statements of Cash Flows</t>
  </si>
  <si>
    <t>(in thousands)</t>
  </si>
  <si>
    <t>Cash flows from operating activities:</t>
  </si>
  <si>
    <t>Operating Activities</t>
  </si>
  <si>
    <t>.......................................................................................................................... Net income</t>
  </si>
  <si>
    <t>Adjustments to reconcile net income to net cash provided by operating activities:</t>
  </si>
  <si>
    <t>Depreciation and amortization</t>
  </si>
  <si>
    <t>...................................................................................................................Deferred taxes</t>
  </si>
  <si>
    <t>Stock-based compensation</t>
  </si>
  <si>
    <t>Bad debt expense</t>
  </si>
  <si>
    <t>Amortization of deferred financing costs and loss on other investments</t>
  </si>
  <si>
    <t>Changes in operating assets and liabilities:</t>
  </si>
  <si>
    <t>Accounts receivable</t>
  </si>
  <si>
    <t>.........................................................................................................................Inventories</t>
  </si>
  <si>
    <t>......................................................................................................................Other assets</t>
  </si>
  <si>
    <t>......................................................................................................Accrued compensation</t>
  </si>
  <si>
    <t>...............................................................................................................Accrued liabilities</t>
  </si>
  <si>
    <t>...................................................................................................Other long-term liabilities</t>
  </si>
  <si>
    <t>............................................................................ Net cash provided by operating activities</t>
  </si>
  <si>
    <t>Cash flows from investing activities:</t>
  </si>
  <si>
    <t>Investing Activities</t>
  </si>
  <si>
    <t>Purchase of marketable securities</t>
  </si>
  <si>
    <t>.................................................................................Purchase of property and equipment</t>
  </si>
  <si>
    <t>Purchase of software and capitalized software development costs</t>
  </si>
  <si>
    <t>Acquisition of intangible member assets</t>
  </si>
  <si>
    <t>...................................................................................................Acquisition of a business</t>
  </si>
  <si>
    <t>...........................................................................................Purchases of other investments</t>
  </si>
  <si>
    <t>Net cash used in investing activities</t>
  </si>
  <si>
    <t>Cash flows from financing activities:</t>
  </si>
  <si>
    <t>Financing Activities</t>
  </si>
  <si>
    <t>Proceeds from follow-on offering, net of payments for offering costs</t>
  </si>
  <si>
    <t>Proceeds from exercise of common stock options</t>
  </si>
  <si>
    <t>Tax benefit from exercise of common stock options</t>
  </si>
  <si>
    <t xml:space="preserve">Adjustment for Income Tax Paid </t>
  </si>
  <si>
    <t>Deferred financing costs paid</t>
  </si>
  <si>
    <t>Finance Costs</t>
  </si>
  <si>
    <t>Net cash provided by financing activities</t>
  </si>
  <si>
    <t>Increase (decrease) in cash and cash equivalents</t>
  </si>
  <si>
    <t>Beginning cash and cash equivalents</t>
  </si>
  <si>
    <t>Cash and cash equivalents at beginning of period</t>
  </si>
  <si>
    <t>Consolidated Statements of Cash Flows (continued)</t>
  </si>
  <si>
    <t>Supplemental cash flow data:</t>
  </si>
  <si>
    <t>Interest expense paid in cash</t>
  </si>
  <si>
    <t>Income taxes paid in cash, net of refunds received</t>
  </si>
  <si>
    <t>Supplemental disclosures of non-cash investing and financing activities:</t>
  </si>
  <si>
    <t>Acquisition of intangible member assets accrued at period end</t>
  </si>
  <si>
    <t>Purchase price adjustment of acquired intangible members assets</t>
  </si>
  <si>
    <t>Purchases of property and equipment included in accounts payable or accrued liabilities</t>
  </si>
  <si>
    <t>.......................................................................................................................at period end</t>
  </si>
  <si>
    <t>Purchases of software and capitalized software development costs included in accounts payable or accrued liabilities at period end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</si>
  <si>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</si>
  <si>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</si>
  <si>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</si>
  <si>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</si>
  <si>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cost of goods sold</t>
  </si>
  <si>
    <t>Niyoshi Aithal</t>
  </si>
  <si>
    <t>property, plant and equipment</t>
  </si>
  <si>
    <t>accumulated depreciation and amortisation</t>
  </si>
  <si>
    <t>marketable securities, at fair value</t>
  </si>
  <si>
    <t>marketable investments</t>
  </si>
  <si>
    <t>other non-current assets</t>
  </si>
  <si>
    <t>accounts payable</t>
  </si>
  <si>
    <t>other non-current liabilities</t>
  </si>
  <si>
    <t>changed value</t>
  </si>
  <si>
    <t>turnover</t>
  </si>
  <si>
    <t>service revenue</t>
  </si>
  <si>
    <t>custodial revenue</t>
  </si>
  <si>
    <t>interchange revenue</t>
  </si>
  <si>
    <t>service costs</t>
  </si>
  <si>
    <t>custodial costs</t>
  </si>
  <si>
    <t>interchange costs</t>
  </si>
  <si>
    <t>changed value &amp; sign</t>
  </si>
  <si>
    <t>changed sign</t>
  </si>
  <si>
    <t>sales and distribution expenses</t>
  </si>
  <si>
    <t>sales and marketing</t>
  </si>
  <si>
    <t>deleted value</t>
  </si>
  <si>
    <t>leasehold improvements</t>
  </si>
  <si>
    <t>furniture and fixtures</t>
  </si>
  <si>
    <t>computer equipment</t>
  </si>
  <si>
    <t>accumulated depreciation</t>
  </si>
  <si>
    <t>leased assets</t>
  </si>
  <si>
    <t>added value</t>
  </si>
  <si>
    <t>cash and bank balance</t>
  </si>
  <si>
    <t>cash and cash equivalents</t>
  </si>
  <si>
    <t>accounts receivable, net of allowance for doubtful accounts</t>
  </si>
  <si>
    <t>other assets</t>
  </si>
  <si>
    <t>accrued compensation</t>
  </si>
  <si>
    <t>other long-term liabilities</t>
  </si>
  <si>
    <t>retained earnings</t>
  </si>
  <si>
    <t>accumulated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</si>
</sst>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0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B2-49DB-BD5B-1BB081A6A2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1F-429F-AD94-DB09BB4AC1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168-430D-AD36-1D17029F90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0A4-4B95-81EA-DC962A120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4A-4D22-8964-456BC6F607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0A-470B-889D-9125BB7E05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BD-45E8-80CA-49E6B0F3A4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07-4F84-A00E-01E498E296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52-4A05-9E52-088846144D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CA-4498-B6DA-4E700F6D3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58-4A5A-B0AD-955C97B75F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660-4111-8148-869C50C125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26-40C0-81C8-EAC3CF4269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F1-44A2-A357-7B89777BB7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C31-426B-9F27-C05C02960B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0.42578125" style="1" customWidth="1"/>
    <col min="6" max="7" width="14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47362</v>
      </c>
      <c r="G6" s="7">
        <f t="shared" ref="G6:O6" si="1">IF(G4=$BF$1,"",G71)</f>
        <v>26376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103763</v>
      </c>
      <c r="G7" s="7">
        <f t="shared" ref="G7:O7" si="2">IF(G4=$BF$1,"",G128)</f>
        <v>78317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265396</v>
      </c>
      <c r="G8" s="7">
        <f t="shared" ref="G8:O8" si="3">IF(G4=$BF$1,"",G161)</f>
        <v>200819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20490</v>
      </c>
      <c r="G9" s="7">
        <f t="shared" ref="G9:O9" si="4">IF(G4=$BF$1,"",G189)</f>
        <v>15703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2395</v>
      </c>
      <c r="G10" s="7">
        <f t="shared" ref="G10:O10" si="5">IF(G4=$BF$1,"",G210)</f>
        <v>1493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346274</v>
      </c>
      <c r="G11" s="7">
        <f t="shared" ref="G11:O11" si="6">IF(G4=$BF$1,"",G227)</f>
        <v>261940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369159</v>
      </c>
      <c r="G12" s="35">
        <f t="shared" ref="G12:O12" si="7">IF(G4=$BF$1,"",SUM(G7:G8))</f>
        <v>279136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369159</v>
      </c>
      <c r="G13" s="35">
        <f t="shared" ref="G13:O13" si="8">IF(G4=$BF$1,"",SUM(G9:G11))</f>
        <v>279136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91619+87160+50746</f>
        <v>229525</v>
      </c>
      <c r="G24">
        <f>77254+59593+41523</f>
        <v>178370</v>
      </c>
      <c r="H24">
        <v>87751</v>
      </c>
      <c r="P24" s="49" t="s">
        <v>524</v>
      </c>
    </row>
    <row r="25" spans="5:16">
      <c r="E25" s="1" t="s">
        <v>27</v>
      </c>
      <c r="F25">
        <f>70426+11400+12783</f>
        <v>94609</v>
      </c>
      <c r="G25">
        <f>51868+9767+10380</f>
        <v>72015</v>
      </c>
      <c r="H25">
        <v>39418</v>
      </c>
      <c r="P25" s="49" t="s">
        <v>532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134916</v>
      </c>
      <c r="G30" s="7">
        <f>IF(G4=$BF$1,"",G24-G25+ABS(G26)-G27-G28-G29)</f>
        <v>106355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0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>
        <v>23139</v>
      </c>
      <c r="G33">
        <v>18320</v>
      </c>
      <c r="H33">
        <v>13302</v>
      </c>
      <c r="P33" s="49" t="s">
        <v>533</v>
      </c>
    </row>
    <row r="34" spans="5:16">
      <c r="E34" s="1" t="s">
        <v>36</v>
      </c>
      <c r="F34">
        <v>25111</v>
      </c>
      <c r="G34">
        <v>20151</v>
      </c>
      <c r="H34">
        <v>14113</v>
      </c>
    </row>
    <row r="35" spans="5:16">
      <c r="E35" s="1" t="s">
        <v>37</v>
      </c>
      <c r="F35">
        <v>27385</v>
      </c>
      <c r="G35">
        <v>22375</v>
      </c>
      <c r="H35">
        <v>16832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4863</v>
      </c>
      <c r="G41">
        <v>4297</v>
      </c>
      <c r="H41">
        <v>2208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80498</v>
      </c>
      <c r="G43" s="7">
        <f>G32+G33+G34+G35+G36+G37+G38+G39+G40+G41+G42</f>
        <v>65143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54418</v>
      </c>
      <c r="G44" s="7">
        <f>IF(G4=$BF$1,"",G30+G31-G43)</f>
        <v>41212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-2229</v>
      </c>
      <c r="G54">
        <v>-1092</v>
      </c>
      <c r="H54">
        <v>-589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-589</v>
      </c>
      <c r="P56" s="49" t="s">
        <v>536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52189</v>
      </c>
      <c r="G59" s="7">
        <f>IF(G4=$BF$1,"",G44+G45+G46+G47+G48-G49-G50-G51+G52-G53+G54+G55-G56+G57+G58)</f>
        <v>40120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4827</v>
      </c>
      <c r="G60">
        <v>13744</v>
      </c>
      <c r="H60">
        <v>8941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47362</v>
      </c>
      <c r="G67" s="7">
        <f>IF(G4=$BF$1,"",SUM(G59,-G60,-ABS(G61),-G62,-G66))</f>
        <v>26376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47362</v>
      </c>
      <c r="G71" s="7">
        <f t="shared" ref="G71:O71" si="14">IF(G4=$BF$1,"",SUM(G67:G70))</f>
        <v>26376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H75">
        <v>-98</v>
      </c>
      <c r="P75" s="49" t="s">
        <v>536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47362</v>
      </c>
      <c r="G83" s="7">
        <f t="shared" ref="G83:O83" si="15">IF(G4=$BF$1,"",SUM(G71:G82))</f>
        <v>26376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4785+8174</f>
        <v>12959</v>
      </c>
      <c r="G92">
        <f>3129+7194</f>
        <v>10323</v>
      </c>
      <c r="P92" s="49" t="s">
        <v>524</v>
      </c>
    </row>
    <row r="93" spans="5:16">
      <c r="E93" s="1" t="s">
        <v>85</v>
      </c>
    </row>
    <row r="94" spans="5:16">
      <c r="E94" s="1" t="s">
        <v>86</v>
      </c>
      <c r="F94" s="38">
        <v>2292</v>
      </c>
      <c r="G94" s="38">
        <v>860</v>
      </c>
      <c r="P94" s="49" t="s">
        <v>542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15251</v>
      </c>
      <c r="G98" s="7">
        <f>IF(G4=$BF$1,"",G89+G90+G91+G92+G93+G94+G95+G96)</f>
        <v>11183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-7415</v>
      </c>
      <c r="G99" s="38">
        <v>-6013</v>
      </c>
      <c r="P99" s="49" t="s">
        <v>542</v>
      </c>
    </row>
    <row r="100" spans="5:16">
      <c r="E100" s="6" t="s">
        <v>90</v>
      </c>
      <c r="F100" s="7">
        <f>F98+F99</f>
        <v>7836</v>
      </c>
      <c r="G100" s="7">
        <f t="shared" ref="G100:O100" si="17">IF(G4=$BF$1,"",G98+G99)</f>
        <v>5170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4651</v>
      </c>
      <c r="G101">
        <v>4651</v>
      </c>
    </row>
    <row r="102" spans="5:16">
      <c r="E102" s="1" t="s">
        <v>92</v>
      </c>
      <c r="F102">
        <v>83635</v>
      </c>
      <c r="G102">
        <v>65020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88286</v>
      </c>
      <c r="G104" s="7">
        <f t="shared" ref="G104:O104" si="18">IF(G4=$BF$1,"",G101+G102+G103)</f>
        <v>69671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  <c r="P104" s="50"/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5461</v>
      </c>
      <c r="G111">
        <v>1615</v>
      </c>
    </row>
    <row r="112" spans="5:16">
      <c r="E112" s="1" t="s">
        <v>102</v>
      </c>
    </row>
    <row r="113" spans="5:16">
      <c r="E113" s="1" t="s">
        <v>103</v>
      </c>
      <c r="F113"/>
      <c r="G113"/>
      <c r="P113" s="49" t="s">
        <v>536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2180</v>
      </c>
      <c r="G125" s="38">
        <v>1861</v>
      </c>
      <c r="P125" s="49" t="s">
        <v>542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103763</v>
      </c>
      <c r="G128" s="7">
        <f t="shared" ref="G128:O128" si="19">IF(G4=$BF$1,"",G100+SUM(G104:G126))</f>
        <v>78317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199472</v>
      </c>
      <c r="G130">
        <v>139954</v>
      </c>
      <c r="P130" s="49" t="s">
        <v>524</v>
      </c>
    </row>
    <row r="131" spans="5:16">
      <c r="E131" s="1" t="s">
        <v>118</v>
      </c>
      <c r="F131" s="38">
        <v>40797</v>
      </c>
      <c r="G131" s="38">
        <v>40405</v>
      </c>
      <c r="P131" s="49" t="s">
        <v>542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240269</v>
      </c>
      <c r="G140" s="7">
        <f t="shared" ref="G140:O140" si="20">IF(G4=$BF$1,"",G130+G131+G132+G133+G134+G135+G136+G139)</f>
        <v>180359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  <c r="P140" s="50"/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215</v>
      </c>
      <c r="G144">
        <v>592</v>
      </c>
    </row>
    <row r="145" spans="5:16">
      <c r="E145" s="6" t="s">
        <v>127</v>
      </c>
      <c r="F145" s="7">
        <f>F141+F142+F143+F144</f>
        <v>215</v>
      </c>
      <c r="G145" s="7">
        <f t="shared" ref="G145:O145" si="21">IF(G4=$BF$1,"",G141+G142+G143+G144)</f>
        <v>592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21602</v>
      </c>
      <c r="G157">
        <v>17001</v>
      </c>
      <c r="P157" s="49" t="s">
        <v>542</v>
      </c>
    </row>
    <row r="158" spans="5:16">
      <c r="E158" s="1" t="s">
        <v>138</v>
      </c>
      <c r="F158">
        <v>3310</v>
      </c>
      <c r="G158">
        <v>2867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24912</v>
      </c>
      <c r="G160" s="7">
        <f>IF(G4=$BF$1,"",G146+G147+G148+G149+G150+G151+G152+G153+G154+G155+G156+G157+G158+G159)</f>
        <v>19868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265396</v>
      </c>
      <c r="G161" s="7">
        <f t="shared" ref="G161:O161" si="22">IF(G4=$BF$1,"",G140+G145+G160)</f>
        <v>200819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5521</v>
      </c>
      <c r="G172">
        <v>3760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2420+12549</f>
        <v>14969</v>
      </c>
      <c r="G184">
        <f>3221+8722</f>
        <v>11943</v>
      </c>
      <c r="P184" s="49" t="s">
        <v>524</v>
      </c>
    </row>
    <row r="185" spans="5:16">
      <c r="E185" s="12" t="s">
        <v>162</v>
      </c>
    </row>
    <row r="187" spans="5:16">
      <c r="E187" s="1" t="s">
        <v>163</v>
      </c>
      <c r="F187"/>
      <c r="G187"/>
      <c r="P187" s="49" t="s">
        <v>536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20490</v>
      </c>
      <c r="G189" s="7">
        <f t="shared" ref="G189:O189" si="23">IF(G4=$BF$1,"",SUM(G163:G188))</f>
        <v>15703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  <c r="F203">
        <v>0</v>
      </c>
      <c r="G203">
        <v>37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2395</v>
      </c>
      <c r="G209">
        <v>1456</v>
      </c>
      <c r="P209" s="49" t="s">
        <v>524</v>
      </c>
    </row>
    <row r="210" spans="5:16">
      <c r="E210" s="6" t="s">
        <v>14</v>
      </c>
      <c r="F210" s="7">
        <f>SUM(F191:F209)</f>
        <v>2395</v>
      </c>
      <c r="G210" s="7">
        <f t="shared" ref="G210:O210" si="24">IF(G4=$BF$1,"",SUM(G191:G209))</f>
        <v>1493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261243</v>
      </c>
      <c r="G212">
        <v>232120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85300</v>
      </c>
      <c r="G217" s="38">
        <v>29985</v>
      </c>
      <c r="P217" s="49" t="s">
        <v>542</v>
      </c>
    </row>
    <row r="218" spans="5:16">
      <c r="E218" s="1" t="s">
        <v>188</v>
      </c>
    </row>
    <row r="219" spans="5:16">
      <c r="E219" s="1" t="s">
        <v>189</v>
      </c>
      <c r="F219">
        <v>-269</v>
      </c>
      <c r="G219">
        <v>-165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346274</v>
      </c>
      <c r="G227" s="7">
        <f t="shared" ref="G227:O227" si="25">IF(G4=$BF$1,"",SUM(G212:G226))</f>
        <v>261940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15952</v>
      </c>
      <c r="G271">
        <v>13186</v>
      </c>
      <c r="H271">
        <v>8601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1409</v>
      </c>
      <c r="G275">
        <v>0</v>
      </c>
      <c r="H275">
        <v>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133</v>
      </c>
      <c r="G278">
        <v>35</v>
      </c>
      <c r="H278">
        <v>24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27</v>
      </c>
      <c r="G284">
        <v>17497</v>
      </c>
      <c r="H284">
        <v>12913</v>
      </c>
    </row>
    <row r="285" spans="5:8">
      <c r="E285" s="1" t="s">
        <v>248</v>
      </c>
      <c r="F285">
        <v>14310</v>
      </c>
      <c r="G285">
        <v>8398</v>
      </c>
      <c r="H285">
        <v>5883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31831</v>
      </c>
      <c r="G296" s="7">
        <f>IF(G4=$BF$1,"",G271+G272+G273+G274+G275+G276+G277+G278+G279+G280+G281+G282+G283+G284+G285+G286+G287+G288+G289+G290+G291+G292+G293+G294+G295)</f>
        <v>39116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31831</v>
      </c>
      <c r="G297" s="7">
        <f t="shared" ref="G297:O297" si="27">IF(G4=$BF$1,"",MIN(F267,F268,F269)+F296)</f>
        <v>31831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377</v>
      </c>
      <c r="G299">
        <v>28</v>
      </c>
      <c r="H299">
        <v>5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-4734</v>
      </c>
      <c r="G303">
        <v>-2728</v>
      </c>
      <c r="H303">
        <v>-5174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-581</v>
      </c>
      <c r="G315">
        <v>567</v>
      </c>
      <c r="H315">
        <v>1011</v>
      </c>
    </row>
    <row r="316" spans="5:15">
      <c r="E316" s="1" t="s">
        <v>276</v>
      </c>
      <c r="F316">
        <v>-760</v>
      </c>
      <c r="G316">
        <v>-1343</v>
      </c>
      <c r="H316">
        <v>-107</v>
      </c>
    </row>
    <row r="317" spans="5:15">
      <c r="E317" s="1" t="s">
        <v>277</v>
      </c>
      <c r="F317">
        <v>1423</v>
      </c>
      <c r="G317">
        <v>2949</v>
      </c>
      <c r="H317">
        <v>-635</v>
      </c>
    </row>
    <row r="318" spans="5:15">
      <c r="E318" s="6" t="s">
        <v>278</v>
      </c>
      <c r="F318" s="7">
        <f>F299+F300+F301+F302+F303+F304+F305+F306+F307+F308+F309+F310+F311+F312+F313+F314+F315+F316+F317</f>
        <v>-4275</v>
      </c>
      <c r="G318" s="7">
        <f>IF(G4=$BF$1,"",G299+G300+G301+G302+G303+G304+G305+G306+G307+G308+G309+G310+G311+G312+G313+G314+G315+G316+G317)</f>
        <v>-527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27556</v>
      </c>
      <c r="G319" s="7">
        <f t="shared" ref="G319:O319" si="28">IF(G4=$BF$1,"",G297+G318)</f>
        <v>31304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27556</v>
      </c>
      <c r="G326" s="7">
        <f t="shared" ref="G326:O326" si="30">IF(G4=$BF$1,"",G325+G319)</f>
        <v>31304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-8340</v>
      </c>
      <c r="G328">
        <v>-3645</v>
      </c>
      <c r="H328">
        <v>-2376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-483</v>
      </c>
      <c r="G331">
        <v>-379</v>
      </c>
      <c r="H331">
        <v>-40791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-8823</v>
      </c>
      <c r="G337" s="7">
        <f>IF(G4=$BF$1,"",SUM(G328:G336))</f>
        <v>-4024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14564</v>
      </c>
      <c r="G339">
        <v>7142</v>
      </c>
      <c r="H339">
        <v>1915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-203</v>
      </c>
      <c r="G349">
        <v>-213</v>
      </c>
      <c r="H349">
        <v>-368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14361</v>
      </c>
      <c r="G352" s="7">
        <f>IF(G4=$BF$1,"",SUM(G339:G351))</f>
        <v>6929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33094</v>
      </c>
      <c r="G353" s="7">
        <f t="shared" ref="G353:O353" si="33">IF(G4=$BF$1,"",G326+G337+G352)</f>
        <v>34209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33094</v>
      </c>
      <c r="G355" s="7">
        <f t="shared" ref="G355:O355" si="34">IF(G4=$BF$1,"",G353+G354)</f>
        <v>34209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139954</v>
      </c>
      <c r="G356">
        <v>83641</v>
      </c>
      <c r="H356">
        <v>111005</v>
      </c>
    </row>
    <row r="357" spans="5:15">
      <c r="E357" s="6" t="s">
        <v>316</v>
      </c>
      <c r="F357" s="7">
        <f>F355+F356</f>
        <v>173048</v>
      </c>
      <c r="G357" s="7">
        <f t="shared" ref="G357:O357" si="35">IF(G4=$BF$1,"",G355+G356)</f>
        <v>117850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0.28679150081291699</v>
      </c>
      <c r="G364" s="24">
        <f t="shared" si="37"/>
        <v>1.032683388223496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0.79564755838641188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0.3225058752722687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0.58780524997276984</v>
      </c>
      <c r="G369" s="27">
        <f t="shared" si="41"/>
        <v>0.59626058193642428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0.23708964165123625</v>
      </c>
      <c r="G370" s="27">
        <f t="shared" si="42"/>
        <v>0.23104782194315188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0.20634789238645027</v>
      </c>
      <c r="G371" s="28">
        <f t="shared" si="43"/>
        <v>0.14787240006727589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0.12829702106680319</v>
      </c>
      <c r="G372" s="27">
        <f t="shared" si="44"/>
        <v>9.449157399977072E-2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0.13677607905878003</v>
      </c>
      <c r="G373" s="27">
        <f t="shared" si="45"/>
        <v>0.10069481560662748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6.1992258078497342E-2</v>
      </c>
      <c r="G376" s="30">
        <f t="shared" si="47"/>
        <v>6.1604379227330044E-2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6.6089281898150026E-2</v>
      </c>
      <c r="G377" s="30">
        <f t="shared" si="48"/>
        <v>6.564862182179125E-2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12.952464616886285</v>
      </c>
      <c r="G382" s="32">
        <f t="shared" si="51"/>
        <v>12.788575431446221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12.941971693509029</v>
      </c>
      <c r="G383" s="32">
        <f t="shared" si="52"/>
        <v>12.750875628860728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11.726159102000976</v>
      </c>
      <c r="G384" s="32">
        <f t="shared" si="53"/>
        <v>11.485639686684074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1.3448511469009272</v>
      </c>
      <c r="G385" s="32">
        <f t="shared" si="54"/>
        <v>1.9935044259058778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199472</v>
      </c>
      <c r="G418" s="17">
        <f>G130-G417</f>
        <v>139954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5521</v>
      </c>
      <c r="G433" s="17">
        <f>G172-G432</f>
        <v>3760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511</v>
      </c>
      <c r="B1" s="39" t="s">
        <v>512</v>
      </c>
      <c r="C1" s="39" t="s">
        <v>513</v>
      </c>
      <c r="D1" s="39" t="s">
        <v>514</v>
      </c>
      <c r="E1" s="39"/>
    </row>
    <row r="2" spans="1:5">
      <c r="A2" s="41" t="s">
        <v>526</v>
      </c>
      <c r="B2" s="41" t="s">
        <v>525</v>
      </c>
      <c r="C2" s="39">
        <v>1</v>
      </c>
      <c r="D2" s="39" t="s">
        <v>516</v>
      </c>
      <c r="E2" s="39"/>
    </row>
    <row r="3" spans="1:5">
      <c r="A3" s="42" t="s">
        <v>527</v>
      </c>
      <c r="B3" s="42" t="s">
        <v>525</v>
      </c>
      <c r="C3" s="39">
        <v>1</v>
      </c>
      <c r="D3" s="39" t="s">
        <v>516</v>
      </c>
    </row>
    <row r="4" spans="1:5">
      <c r="A4" s="41" t="s">
        <v>528</v>
      </c>
      <c r="B4" s="41" t="s">
        <v>525</v>
      </c>
      <c r="C4" s="39">
        <v>1</v>
      </c>
      <c r="D4" s="39" t="s">
        <v>516</v>
      </c>
    </row>
    <row r="5" spans="1:5">
      <c r="A5" s="43" t="s">
        <v>529</v>
      </c>
      <c r="B5" s="44" t="s">
        <v>515</v>
      </c>
      <c r="C5" s="39">
        <v>0</v>
      </c>
      <c r="D5" s="39" t="s">
        <v>516</v>
      </c>
    </row>
    <row r="6" spans="1:5">
      <c r="A6" s="42" t="s">
        <v>530</v>
      </c>
      <c r="B6" s="44" t="s">
        <v>515</v>
      </c>
      <c r="C6" s="39">
        <v>0</v>
      </c>
      <c r="D6" s="39" t="s">
        <v>516</v>
      </c>
    </row>
    <row r="7" spans="1:5">
      <c r="A7" s="43" t="s">
        <v>531</v>
      </c>
      <c r="B7" s="41" t="s">
        <v>515</v>
      </c>
      <c r="C7" s="39">
        <v>0</v>
      </c>
      <c r="D7" s="39" t="s">
        <v>516</v>
      </c>
    </row>
    <row r="8" spans="1:5">
      <c r="A8" s="42" t="s">
        <v>535</v>
      </c>
      <c r="B8" s="42" t="s">
        <v>534</v>
      </c>
      <c r="C8" s="39">
        <v>0</v>
      </c>
      <c r="D8" s="39" t="s">
        <v>516</v>
      </c>
    </row>
    <row r="9" spans="1:5">
      <c r="A9" s="42" t="s">
        <v>537</v>
      </c>
      <c r="B9" s="42" t="s">
        <v>541</v>
      </c>
      <c r="C9" s="39">
        <v>1</v>
      </c>
      <c r="D9" s="39" t="s">
        <v>516</v>
      </c>
    </row>
    <row r="10" spans="1:5">
      <c r="A10" s="45" t="s">
        <v>538</v>
      </c>
      <c r="B10" s="42" t="s">
        <v>517</v>
      </c>
      <c r="C10" s="39">
        <v>1</v>
      </c>
      <c r="D10" s="39" t="s">
        <v>516</v>
      </c>
    </row>
    <row r="11" spans="1:5">
      <c r="A11" s="45" t="s">
        <v>539</v>
      </c>
      <c r="B11" s="42" t="s">
        <v>517</v>
      </c>
      <c r="C11" s="39">
        <v>1</v>
      </c>
      <c r="D11" s="39" t="s">
        <v>516</v>
      </c>
    </row>
    <row r="12" spans="1:5">
      <c r="A12" s="46" t="s">
        <v>540</v>
      </c>
      <c r="B12" s="46" t="s">
        <v>518</v>
      </c>
      <c r="C12" s="39">
        <v>1</v>
      </c>
      <c r="D12" s="39" t="s">
        <v>516</v>
      </c>
    </row>
    <row r="13" spans="1:5">
      <c r="A13" s="46" t="s">
        <v>544</v>
      </c>
      <c r="B13" s="46" t="s">
        <v>543</v>
      </c>
      <c r="C13" s="39">
        <v>1</v>
      </c>
      <c r="D13" s="39" t="s">
        <v>516</v>
      </c>
    </row>
    <row r="14" spans="1:5">
      <c r="A14" s="46" t="s">
        <v>519</v>
      </c>
      <c r="B14" s="46" t="s">
        <v>520</v>
      </c>
      <c r="C14" s="39">
        <v>1</v>
      </c>
      <c r="D14" s="39" t="s">
        <v>516</v>
      </c>
    </row>
    <row r="15" spans="1:5">
      <c r="A15" s="47" t="s">
        <v>545</v>
      </c>
      <c r="B15" s="47" t="s">
        <v>137</v>
      </c>
      <c r="C15" s="39">
        <v>1</v>
      </c>
      <c r="D15" s="39" t="s">
        <v>516</v>
      </c>
    </row>
    <row r="16" spans="1:5">
      <c r="A16" s="47" t="s">
        <v>546</v>
      </c>
      <c r="B16" s="47" t="s">
        <v>521</v>
      </c>
      <c r="C16" s="39">
        <v>1</v>
      </c>
      <c r="D16" s="39" t="s">
        <v>516</v>
      </c>
    </row>
    <row r="17" spans="1:4">
      <c r="A17" s="47" t="s">
        <v>522</v>
      </c>
      <c r="B17" s="47" t="s">
        <v>161</v>
      </c>
      <c r="C17" s="39">
        <v>1</v>
      </c>
      <c r="D17" s="39" t="s">
        <v>516</v>
      </c>
    </row>
    <row r="18" spans="1:4">
      <c r="A18" s="47" t="s">
        <v>547</v>
      </c>
      <c r="B18" s="47" t="s">
        <v>161</v>
      </c>
      <c r="C18" s="39">
        <v>1</v>
      </c>
      <c r="D18" s="39" t="s">
        <v>516</v>
      </c>
    </row>
    <row r="19" spans="1:4">
      <c r="A19" s="47" t="s">
        <v>548</v>
      </c>
      <c r="B19" s="47" t="s">
        <v>523</v>
      </c>
      <c r="C19" s="39">
        <v>1</v>
      </c>
      <c r="D19" s="39" t="s">
        <v>516</v>
      </c>
    </row>
    <row r="20" spans="1:4">
      <c r="A20" s="45" t="s">
        <v>550</v>
      </c>
      <c r="B20" s="45" t="s">
        <v>549</v>
      </c>
      <c r="C20" s="39">
        <v>1</v>
      </c>
      <c r="D20" s="39" t="s">
        <v>516</v>
      </c>
    </row>
    <row r="21" spans="1:4">
      <c r="A21" s="47"/>
      <c r="B21" s="47"/>
      <c r="C21" s="39"/>
      <c r="D21" s="39"/>
    </row>
    <row r="22" spans="1:4">
      <c r="A22" s="47"/>
      <c r="B22" s="47"/>
      <c r="C22" s="39"/>
      <c r="D22" s="39"/>
    </row>
    <row r="23" spans="1:4">
      <c r="A23" s="48"/>
      <c r="B23" s="47"/>
      <c r="C23" s="39"/>
      <c r="D23" s="39"/>
    </row>
    <row r="24" spans="1:4">
      <c r="A24" s="47"/>
      <c r="B24" s="47"/>
      <c r="C24" s="39"/>
      <c r="D24" s="39"/>
    </row>
    <row r="25" spans="1:4">
      <c r="A25" s="47"/>
      <c r="B25" s="47"/>
      <c r="C25" s="39"/>
      <c r="D25" s="39"/>
    </row>
    <row r="26" spans="1:4">
      <c r="A26" s="48"/>
      <c r="B26" s="48"/>
      <c r="C26" s="39"/>
      <c r="D26" s="39"/>
    </row>
    <row r="27" spans="1:4">
      <c r="A27" s="47"/>
      <c r="B27" s="48"/>
      <c r="C27" s="39"/>
      <c r="D27" s="39"/>
    </row>
    <row r="28" spans="1:4">
      <c r="A28" s="47"/>
      <c r="B28" s="48"/>
      <c r="C28" s="39"/>
      <c r="D28" s="39"/>
    </row>
    <row r="29" spans="1:4">
      <c r="A29" s="47"/>
      <c r="B29" s="48"/>
      <c r="C29" s="39"/>
      <c r="D29" s="39"/>
    </row>
    <row r="30" spans="1:4">
      <c r="A30" s="42"/>
      <c r="B30" s="48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6"/>
      <c r="B33" s="48"/>
      <c r="C33" s="39"/>
      <c r="D33" s="39"/>
    </row>
    <row r="34" spans="1:4">
      <c r="A34" s="46"/>
      <c r="B34" s="48"/>
      <c r="C34" s="39"/>
      <c r="D34" s="39"/>
    </row>
    <row r="35" spans="1:4">
      <c r="A35" s="46"/>
      <c r="B35" s="48"/>
      <c r="C35" s="39"/>
      <c r="D35" s="39"/>
    </row>
    <row r="36" spans="1:4">
      <c r="A36" s="42"/>
      <c r="B36" s="42"/>
      <c r="C36" s="39"/>
      <c r="D36" s="39"/>
    </row>
    <row r="37" spans="1:4">
      <c r="A37" s="46"/>
      <c r="B37" s="48"/>
      <c r="C37" s="39"/>
      <c r="D37" s="39"/>
    </row>
    <row r="38" spans="1:4">
      <c r="A38" s="42"/>
      <c r="B38" s="42"/>
      <c r="C38" s="39"/>
      <c r="D38" s="39"/>
    </row>
    <row r="39" spans="1:4">
      <c r="A39" s="46"/>
      <c r="B39" s="48"/>
      <c r="C39" s="39"/>
      <c r="D39" s="39"/>
    </row>
    <row r="40" spans="1:4">
      <c r="A40" s="42"/>
      <c r="B40" s="48"/>
      <c r="C40" s="39"/>
      <c r="D40" s="39"/>
    </row>
    <row r="41" spans="1:4">
      <c r="A41" s="42"/>
      <c r="B41" s="48"/>
      <c r="C41" s="39"/>
      <c r="D41" s="39"/>
    </row>
    <row r="42" spans="1:4">
      <c r="A42" s="48"/>
      <c r="B42" s="48"/>
      <c r="C42" s="39"/>
      <c r="D42" s="39"/>
    </row>
    <row r="43" spans="1:4">
      <c r="A43" s="46"/>
      <c r="B43" s="48"/>
      <c r="C43" s="39"/>
      <c r="D43" s="39"/>
    </row>
    <row r="44" spans="1:4">
      <c r="A44" s="42"/>
      <c r="B44" s="48"/>
      <c r="C44" s="39"/>
      <c r="D44" s="39"/>
    </row>
    <row r="45" spans="1:4">
      <c r="A45" s="46"/>
      <c r="B45" s="48"/>
      <c r="C45" s="39"/>
      <c r="D45" s="39"/>
    </row>
    <row r="46" spans="1:4">
      <c r="A46" s="48"/>
      <c r="B46" s="48"/>
      <c r="C46" s="39"/>
      <c r="D46" s="39"/>
    </row>
    <row r="47" spans="1:4">
      <c r="A47" s="48"/>
      <c r="B47" s="48"/>
      <c r="C47" s="39"/>
      <c r="D47" s="39"/>
    </row>
    <row r="48" spans="1:4">
      <c r="A48" s="48"/>
      <c r="B48" s="48"/>
      <c r="C48" s="39"/>
      <c r="D48" s="39"/>
    </row>
    <row r="49" spans="1:4">
      <c r="A49" s="48"/>
      <c r="B49" s="48"/>
      <c r="C49" s="39"/>
      <c r="D49" s="39"/>
    </row>
    <row r="50" spans="1:4">
      <c r="A50" s="48"/>
      <c r="B50" s="48"/>
      <c r="C50" s="39"/>
      <c r="D50" s="39"/>
    </row>
    <row r="51" spans="1:4">
      <c r="A51" s="48"/>
      <c r="B51" s="48"/>
      <c r="C51" s="39"/>
      <c r="D51" s="39"/>
    </row>
    <row r="52" spans="1:4">
      <c r="A52" s="48"/>
      <c r="B52" s="48"/>
      <c r="C52" s="39"/>
      <c r="D52" s="39"/>
    </row>
    <row r="53" spans="1:4">
      <c r="A53" s="48"/>
      <c r="B53" s="48"/>
      <c r="C53" s="39"/>
      <c r="D53" s="39"/>
    </row>
    <row r="54" spans="1:4">
      <c r="A54" s="48"/>
      <c r="B54" s="48"/>
      <c r="C54" s="39"/>
      <c r="D54" s="39"/>
    </row>
    <row r="55" spans="1:4">
      <c r="A55" s="48"/>
      <c r="B55" s="48"/>
      <c r="C55" s="39"/>
      <c r="D55" s="39"/>
    </row>
    <row r="56" spans="1:4">
      <c r="A56" s="48"/>
      <c r="B56" s="48"/>
      <c r="C56" s="39"/>
      <c r="D56" s="39"/>
    </row>
    <row r="57" spans="1:4">
      <c r="A57" s="48"/>
      <c r="B57" s="48"/>
      <c r="C57" s="39"/>
      <c r="D57" s="39"/>
    </row>
    <row r="58" spans="1:4">
      <c r="A58" s="48"/>
      <c r="B58" s="48"/>
      <c r="C58" s="39"/>
      <c r="D58" s="39"/>
    </row>
    <row r="59" spans="1:4">
      <c r="A59" s="48"/>
      <c r="B59" s="48"/>
      <c r="C59" s="39"/>
      <c r="D59" s="39"/>
    </row>
    <row r="60" spans="1:4">
      <c r="A60" s="48"/>
      <c r="B60" s="48"/>
      <c r="C60" s="39"/>
      <c r="D60" s="39"/>
    </row>
    <row r="61" spans="1:4">
      <c r="A61" s="48"/>
      <c r="B61" s="48"/>
      <c r="C61" s="39"/>
      <c r="D61" s="39"/>
    </row>
    <row r="62" spans="1:4">
      <c r="A62" s="48"/>
      <c r="B62" s="48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  <c r="E2">
        <v>312018</v>
      </c>
      <c r="F2">
        <v>312017</v>
      </c>
    </row>
    <row r="3" spans="1:6">
      <c r="A3" t="s">
        <v>376</v>
      </c>
    </row>
    <row r="4" spans="1:6">
      <c r="A4" t="s">
        <v>377</v>
      </c>
      <c r="B4" t="s">
        <v>116</v>
      </c>
      <c r="C4" t="s">
        <v>116</v>
      </c>
      <c r="D4" t="s">
        <v>116</v>
      </c>
    </row>
    <row r="5" spans="1:6">
      <c r="A5" t="s">
        <v>378</v>
      </c>
      <c r="B5" t="s">
        <v>117</v>
      </c>
      <c r="C5" t="s">
        <v>117</v>
      </c>
      <c r="D5" t="s">
        <v>116</v>
      </c>
      <c r="E5">
        <v>199472</v>
      </c>
      <c r="F5">
        <v>139954</v>
      </c>
    </row>
    <row r="6" spans="1:6">
      <c r="A6" t="s">
        <v>379</v>
      </c>
      <c r="B6" t="s">
        <v>103</v>
      </c>
      <c r="C6" t="s">
        <v>103</v>
      </c>
      <c r="D6" t="s">
        <v>80</v>
      </c>
      <c r="E6">
        <v>40797</v>
      </c>
      <c r="F6">
        <v>40405</v>
      </c>
    </row>
    <row r="7" spans="1:6">
      <c r="A7" t="s">
        <v>380</v>
      </c>
      <c r="B7" t="s">
        <v>117</v>
      </c>
      <c r="C7" t="s">
        <v>117</v>
      </c>
      <c r="D7" t="s">
        <v>116</v>
      </c>
      <c r="E7">
        <v>240269</v>
      </c>
      <c r="F7">
        <v>180359</v>
      </c>
    </row>
    <row r="8" spans="1:6">
      <c r="A8" t="s">
        <v>381</v>
      </c>
      <c r="B8" t="s">
        <v>352</v>
      </c>
      <c r="C8" t="s">
        <v>137</v>
      </c>
      <c r="D8" t="s">
        <v>116</v>
      </c>
    </row>
    <row r="9" spans="1:6">
      <c r="A9" t="s">
        <v>382</v>
      </c>
      <c r="D9" t="s">
        <v>116</v>
      </c>
      <c r="E9">
        <v>21602</v>
      </c>
      <c r="F9">
        <v>17001</v>
      </c>
    </row>
    <row r="10" spans="1:6">
      <c r="A10" t="s">
        <v>383</v>
      </c>
      <c r="B10" t="s">
        <v>126</v>
      </c>
      <c r="C10" t="s">
        <v>126</v>
      </c>
      <c r="D10" t="s">
        <v>116</v>
      </c>
      <c r="E10">
        <v>215</v>
      </c>
      <c r="F10">
        <v>592</v>
      </c>
    </row>
    <row r="11" spans="1:6">
      <c r="A11" t="s">
        <v>384</v>
      </c>
      <c r="B11" t="s">
        <v>138</v>
      </c>
      <c r="C11" t="s">
        <v>138</v>
      </c>
      <c r="D11" t="s">
        <v>116</v>
      </c>
      <c r="E11">
        <v>3310</v>
      </c>
      <c r="F11">
        <v>2867</v>
      </c>
    </row>
    <row r="12" spans="1:6">
      <c r="A12" t="s">
        <v>385</v>
      </c>
      <c r="B12" t="s">
        <v>12</v>
      </c>
      <c r="C12" t="s">
        <v>12</v>
      </c>
      <c r="D12" t="s">
        <v>116</v>
      </c>
      <c r="E12">
        <v>265396</v>
      </c>
      <c r="F12">
        <v>200819</v>
      </c>
    </row>
    <row r="13" spans="1:6">
      <c r="A13" t="s">
        <v>386</v>
      </c>
      <c r="B13" t="s">
        <v>387</v>
      </c>
      <c r="C13" t="s">
        <v>84</v>
      </c>
      <c r="D13" t="s">
        <v>80</v>
      </c>
      <c r="E13">
        <v>7836</v>
      </c>
      <c r="F13">
        <v>5170</v>
      </c>
    </row>
    <row r="14" spans="1:6">
      <c r="A14" t="s">
        <v>388</v>
      </c>
      <c r="B14" t="s">
        <v>389</v>
      </c>
      <c r="C14" t="s">
        <v>92</v>
      </c>
      <c r="D14" t="s">
        <v>80</v>
      </c>
      <c r="E14">
        <v>83635</v>
      </c>
      <c r="F14">
        <v>65020</v>
      </c>
    </row>
    <row r="15" spans="1:6">
      <c r="A15" t="s">
        <v>390</v>
      </c>
      <c r="B15" t="s">
        <v>390</v>
      </c>
      <c r="C15" t="s">
        <v>91</v>
      </c>
      <c r="D15" t="s">
        <v>80</v>
      </c>
      <c r="E15">
        <v>4651</v>
      </c>
      <c r="F15">
        <v>4651</v>
      </c>
    </row>
    <row r="16" spans="1:6">
      <c r="A16" t="s">
        <v>391</v>
      </c>
      <c r="B16" t="s">
        <v>101</v>
      </c>
      <c r="C16" t="s">
        <v>101</v>
      </c>
      <c r="D16" t="s">
        <v>80</v>
      </c>
      <c r="E16">
        <v>5461</v>
      </c>
      <c r="F16">
        <v>1615</v>
      </c>
    </row>
    <row r="17" spans="1:6">
      <c r="A17" t="s">
        <v>392</v>
      </c>
      <c r="B17" t="s">
        <v>139</v>
      </c>
      <c r="C17" t="s">
        <v>139</v>
      </c>
      <c r="D17" t="s">
        <v>80</v>
      </c>
      <c r="E17">
        <v>2180</v>
      </c>
      <c r="F17">
        <v>1861</v>
      </c>
    </row>
    <row r="18" spans="1:6">
      <c r="A18" t="s">
        <v>393</v>
      </c>
      <c r="D18" t="s">
        <v>80</v>
      </c>
      <c r="E18">
        <v>369159</v>
      </c>
      <c r="F18">
        <v>279136</v>
      </c>
    </row>
    <row r="19" spans="1:6">
      <c r="A19" t="s">
        <v>394</v>
      </c>
      <c r="D19" t="s">
        <v>80</v>
      </c>
    </row>
    <row r="20" spans="1:6">
      <c r="A20" t="s">
        <v>395</v>
      </c>
      <c r="B20" t="s">
        <v>141</v>
      </c>
      <c r="C20" t="s">
        <v>141</v>
      </c>
      <c r="D20" t="s">
        <v>141</v>
      </c>
    </row>
    <row r="21" spans="1:6">
      <c r="A21" t="s">
        <v>396</v>
      </c>
      <c r="B21" t="s">
        <v>396</v>
      </c>
      <c r="C21" t="s">
        <v>163</v>
      </c>
      <c r="D21" t="s">
        <v>141</v>
      </c>
      <c r="E21">
        <v>2420</v>
      </c>
      <c r="F21">
        <v>3221</v>
      </c>
    </row>
    <row r="22" spans="1:6">
      <c r="A22" t="s">
        <v>397</v>
      </c>
      <c r="B22" t="s">
        <v>398</v>
      </c>
      <c r="C22" t="s">
        <v>161</v>
      </c>
      <c r="D22" t="s">
        <v>141</v>
      </c>
      <c r="E22">
        <v>12549</v>
      </c>
      <c r="F22">
        <v>8722</v>
      </c>
    </row>
    <row r="23" spans="1:6">
      <c r="A23" t="s">
        <v>399</v>
      </c>
      <c r="B23" t="s">
        <v>151</v>
      </c>
      <c r="C23" t="s">
        <v>151</v>
      </c>
      <c r="D23" t="s">
        <v>141</v>
      </c>
      <c r="E23">
        <v>5521</v>
      </c>
      <c r="F23">
        <v>3760</v>
      </c>
    </row>
    <row r="24" spans="1:6">
      <c r="A24" t="s">
        <v>400</v>
      </c>
      <c r="B24" t="s">
        <v>13</v>
      </c>
      <c r="C24" t="s">
        <v>13</v>
      </c>
      <c r="D24" t="s">
        <v>141</v>
      </c>
      <c r="E24">
        <v>20490</v>
      </c>
      <c r="F24">
        <v>15703</v>
      </c>
    </row>
    <row r="25" spans="1:6">
      <c r="A25" t="s">
        <v>401</v>
      </c>
      <c r="B25" t="s">
        <v>180</v>
      </c>
      <c r="C25" t="s">
        <v>180</v>
      </c>
      <c r="D25" t="s">
        <v>165</v>
      </c>
    </row>
    <row r="26" spans="1:6">
      <c r="A26" t="s">
        <v>402</v>
      </c>
      <c r="B26" t="s">
        <v>180</v>
      </c>
      <c r="C26" t="s">
        <v>180</v>
      </c>
      <c r="D26" t="s">
        <v>165</v>
      </c>
      <c r="E26">
        <v>2395</v>
      </c>
      <c r="F26">
        <v>1456</v>
      </c>
    </row>
    <row r="27" spans="1:6">
      <c r="A27" t="s">
        <v>403</v>
      </c>
      <c r="B27" t="s">
        <v>178</v>
      </c>
      <c r="C27" t="s">
        <v>178</v>
      </c>
      <c r="D27" t="s">
        <v>165</v>
      </c>
      <c r="F27">
        <v>37</v>
      </c>
    </row>
    <row r="28" spans="1:6">
      <c r="A28" t="s">
        <v>404</v>
      </c>
      <c r="B28" t="s">
        <v>180</v>
      </c>
      <c r="C28" t="s">
        <v>180</v>
      </c>
      <c r="D28" t="s">
        <v>165</v>
      </c>
      <c r="E28">
        <v>2395</v>
      </c>
      <c r="F28">
        <v>1493</v>
      </c>
    </row>
    <row r="29" spans="1:6">
      <c r="A29" t="s">
        <v>405</v>
      </c>
      <c r="B29" t="s">
        <v>164</v>
      </c>
      <c r="C29" t="s">
        <v>164</v>
      </c>
      <c r="D29" t="s">
        <v>165</v>
      </c>
      <c r="E29">
        <v>22885</v>
      </c>
      <c r="F29">
        <v>17196</v>
      </c>
    </row>
    <row r="30" spans="1:6">
      <c r="A30" t="s">
        <v>406</v>
      </c>
      <c r="B30" t="s">
        <v>180</v>
      </c>
      <c r="C30" t="s">
        <v>180</v>
      </c>
      <c r="D30" t="s">
        <v>165</v>
      </c>
    </row>
    <row r="31" spans="1:6">
      <c r="A31" t="s">
        <v>407</v>
      </c>
      <c r="B31" t="s">
        <v>181</v>
      </c>
      <c r="C31" t="s">
        <v>181</v>
      </c>
      <c r="D31" t="s">
        <v>165</v>
      </c>
    </row>
    <row r="32" spans="1:6">
      <c r="A32" t="s">
        <v>408</v>
      </c>
      <c r="B32" t="s">
        <v>182</v>
      </c>
      <c r="C32" t="s">
        <v>182</v>
      </c>
      <c r="D32" t="s">
        <v>165</v>
      </c>
    </row>
    <row r="33" spans="1:6">
      <c r="A33" t="s">
        <v>409</v>
      </c>
      <c r="D33" t="s">
        <v>165</v>
      </c>
    </row>
    <row r="34" spans="1:6">
      <c r="A34" t="s">
        <v>410</v>
      </c>
      <c r="B34" t="s">
        <v>182</v>
      </c>
      <c r="C34" t="s">
        <v>182</v>
      </c>
      <c r="D34" t="s">
        <v>181</v>
      </c>
      <c r="E34">
        <v>6</v>
      </c>
      <c r="F34">
        <v>6</v>
      </c>
    </row>
    <row r="35" spans="1:6">
      <c r="A35" t="s">
        <v>411</v>
      </c>
      <c r="B35" t="s">
        <v>182</v>
      </c>
      <c r="C35" t="s">
        <v>182</v>
      </c>
      <c r="D35" t="s">
        <v>181</v>
      </c>
      <c r="E35">
        <v>261237</v>
      </c>
      <c r="F35">
        <v>232114</v>
      </c>
    </row>
    <row r="36" spans="1:6">
      <c r="A36" t="s">
        <v>412</v>
      </c>
      <c r="B36" t="s">
        <v>189</v>
      </c>
      <c r="C36" t="s">
        <v>189</v>
      </c>
      <c r="D36" t="s">
        <v>181</v>
      </c>
      <c r="E36">
        <v>-269</v>
      </c>
      <c r="F36">
        <v>-165</v>
      </c>
    </row>
    <row r="37" spans="1:6">
      <c r="A37" t="s">
        <v>413</v>
      </c>
      <c r="D37" t="s">
        <v>181</v>
      </c>
      <c r="E37">
        <v>85300</v>
      </c>
      <c r="F37">
        <v>29985</v>
      </c>
    </row>
    <row r="38" spans="1:6">
      <c r="A38" t="s">
        <v>414</v>
      </c>
      <c r="B38" t="s">
        <v>195</v>
      </c>
      <c r="C38" t="s">
        <v>195</v>
      </c>
      <c r="D38" t="s">
        <v>181</v>
      </c>
      <c r="E38">
        <v>346274</v>
      </c>
      <c r="F38">
        <v>261940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2.75"/>
  <cols>
    <col min="1" max="4" width="25.7109375" customWidth="1"/>
  </cols>
  <sheetData>
    <row r="1" spans="1:7">
      <c r="A1" t="s">
        <v>415</v>
      </c>
    </row>
    <row r="2" spans="1:7">
      <c r="A2" t="s">
        <v>416</v>
      </c>
    </row>
    <row r="4" spans="1:7">
      <c r="A4" t="s">
        <v>417</v>
      </c>
      <c r="E4">
        <v>2018</v>
      </c>
      <c r="F4">
        <v>2017</v>
      </c>
      <c r="G4">
        <v>2016</v>
      </c>
    </row>
    <row r="5" spans="1:7">
      <c r="A5" t="s">
        <v>418</v>
      </c>
      <c r="B5" t="s">
        <v>418</v>
      </c>
      <c r="C5" t="s">
        <v>26</v>
      </c>
      <c r="D5" t="s">
        <v>418</v>
      </c>
    </row>
    <row r="6" spans="1:7">
      <c r="A6" t="s">
        <v>419</v>
      </c>
      <c r="B6" t="s">
        <v>418</v>
      </c>
      <c r="C6" t="s">
        <v>26</v>
      </c>
      <c r="D6" t="s">
        <v>418</v>
      </c>
      <c r="E6">
        <v>91619</v>
      </c>
      <c r="F6">
        <v>77254</v>
      </c>
      <c r="G6">
        <v>61608</v>
      </c>
    </row>
    <row r="7" spans="1:7">
      <c r="A7" t="s">
        <v>420</v>
      </c>
      <c r="D7" t="s">
        <v>418</v>
      </c>
      <c r="E7">
        <v>87160</v>
      </c>
      <c r="F7">
        <v>59593</v>
      </c>
      <c r="G7">
        <v>37755</v>
      </c>
    </row>
    <row r="8" spans="1:7">
      <c r="A8" t="s">
        <v>421</v>
      </c>
      <c r="D8" t="s">
        <v>418</v>
      </c>
      <c r="E8">
        <v>50746</v>
      </c>
      <c r="F8">
        <v>41523</v>
      </c>
      <c r="G8">
        <v>27423</v>
      </c>
    </row>
    <row r="9" spans="1:7">
      <c r="A9" t="s">
        <v>422</v>
      </c>
      <c r="B9" t="s">
        <v>423</v>
      </c>
      <c r="C9" t="s">
        <v>424</v>
      </c>
      <c r="D9" t="s">
        <v>418</v>
      </c>
      <c r="E9">
        <v>-229525</v>
      </c>
      <c r="F9">
        <v>-178370</v>
      </c>
      <c r="G9">
        <v>126786</v>
      </c>
    </row>
    <row r="10" spans="1:7">
      <c r="A10" t="s">
        <v>425</v>
      </c>
      <c r="B10" t="s">
        <v>27</v>
      </c>
      <c r="C10" t="s">
        <v>27</v>
      </c>
      <c r="D10" t="s">
        <v>418</v>
      </c>
    </row>
    <row r="11" spans="1:7">
      <c r="A11" t="s">
        <v>426</v>
      </c>
      <c r="B11" t="s">
        <v>27</v>
      </c>
      <c r="C11" t="s">
        <v>27</v>
      </c>
      <c r="D11" t="s">
        <v>418</v>
      </c>
      <c r="E11">
        <v>-70426</v>
      </c>
      <c r="F11">
        <v>-51868</v>
      </c>
      <c r="G11">
        <v>39418</v>
      </c>
    </row>
    <row r="12" spans="1:7">
      <c r="A12" t="s">
        <v>427</v>
      </c>
      <c r="D12" t="s">
        <v>418</v>
      </c>
      <c r="E12">
        <v>11400</v>
      </c>
      <c r="F12">
        <v>9767</v>
      </c>
      <c r="G12">
        <v>6522</v>
      </c>
    </row>
    <row r="13" spans="1:7">
      <c r="A13" t="s">
        <v>428</v>
      </c>
      <c r="D13" t="s">
        <v>418</v>
      </c>
      <c r="E13">
        <v>12783</v>
      </c>
      <c r="F13">
        <v>10380</v>
      </c>
      <c r="G13">
        <v>8248</v>
      </c>
    </row>
    <row r="14" spans="1:7">
      <c r="A14" t="s">
        <v>429</v>
      </c>
      <c r="B14" t="s">
        <v>423</v>
      </c>
      <c r="C14" t="s">
        <v>424</v>
      </c>
      <c r="D14" t="s">
        <v>418</v>
      </c>
      <c r="E14">
        <v>94609</v>
      </c>
      <c r="F14">
        <v>72015</v>
      </c>
      <c r="G14">
        <v>54188</v>
      </c>
    </row>
    <row r="15" spans="1:7">
      <c r="A15" t="s">
        <v>430</v>
      </c>
      <c r="B15" t="s">
        <v>431</v>
      </c>
      <c r="C15" t="s">
        <v>32</v>
      </c>
      <c r="D15" t="s">
        <v>418</v>
      </c>
      <c r="E15">
        <v>134916</v>
      </c>
      <c r="F15">
        <v>106355</v>
      </c>
      <c r="G15">
        <v>72598</v>
      </c>
    </row>
    <row r="16" spans="1:7">
      <c r="A16" t="s">
        <v>432</v>
      </c>
      <c r="B16" t="s">
        <v>58</v>
      </c>
      <c r="C16" t="s">
        <v>58</v>
      </c>
      <c r="D16" t="s">
        <v>418</v>
      </c>
    </row>
    <row r="17" spans="1:7">
      <c r="A17" t="s">
        <v>433</v>
      </c>
      <c r="B17" t="s">
        <v>434</v>
      </c>
      <c r="C17" t="s">
        <v>35</v>
      </c>
      <c r="D17" t="s">
        <v>418</v>
      </c>
      <c r="E17">
        <v>-23139</v>
      </c>
      <c r="F17">
        <v>-18320</v>
      </c>
      <c r="G17">
        <v>13302</v>
      </c>
    </row>
    <row r="18" spans="1:7">
      <c r="A18" t="s">
        <v>435</v>
      </c>
      <c r="B18" t="s">
        <v>37</v>
      </c>
      <c r="C18" t="s">
        <v>37</v>
      </c>
      <c r="D18" t="s">
        <v>418</v>
      </c>
      <c r="E18">
        <v>27385</v>
      </c>
      <c r="F18">
        <v>22375</v>
      </c>
      <c r="G18">
        <v>16832</v>
      </c>
    </row>
    <row r="19" spans="1:7">
      <c r="A19" t="s">
        <v>436</v>
      </c>
      <c r="B19" t="s">
        <v>36</v>
      </c>
      <c r="C19" t="s">
        <v>36</v>
      </c>
      <c r="D19" t="s">
        <v>418</v>
      </c>
      <c r="E19">
        <v>25111</v>
      </c>
      <c r="F19">
        <v>20151</v>
      </c>
      <c r="G19">
        <v>14113</v>
      </c>
    </row>
    <row r="20" spans="1:7">
      <c r="A20" t="s">
        <v>437</v>
      </c>
      <c r="B20" t="s">
        <v>438</v>
      </c>
      <c r="C20" t="s">
        <v>43</v>
      </c>
      <c r="D20" t="s">
        <v>418</v>
      </c>
      <c r="E20">
        <v>4863</v>
      </c>
      <c r="F20">
        <v>4297</v>
      </c>
      <c r="G20">
        <v>2208</v>
      </c>
    </row>
    <row r="21" spans="1:7">
      <c r="A21" t="s">
        <v>439</v>
      </c>
      <c r="B21" t="s">
        <v>45</v>
      </c>
      <c r="C21" t="s">
        <v>45</v>
      </c>
      <c r="D21" t="s">
        <v>418</v>
      </c>
      <c r="E21">
        <v>80498</v>
      </c>
      <c r="F21">
        <v>65143</v>
      </c>
      <c r="G21">
        <v>46455</v>
      </c>
    </row>
    <row r="22" spans="1:7">
      <c r="A22" t="s">
        <v>440</v>
      </c>
      <c r="B22" t="s">
        <v>418</v>
      </c>
      <c r="C22" t="s">
        <v>26</v>
      </c>
      <c r="D22" t="s">
        <v>418</v>
      </c>
      <c r="E22">
        <v>54418</v>
      </c>
      <c r="F22">
        <v>41212</v>
      </c>
      <c r="G22">
        <v>26143</v>
      </c>
    </row>
    <row r="23" spans="1:7">
      <c r="A23" t="s">
        <v>441</v>
      </c>
      <c r="B23" t="s">
        <v>442</v>
      </c>
      <c r="C23" t="s">
        <v>58</v>
      </c>
      <c r="D23" t="s">
        <v>418</v>
      </c>
    </row>
    <row r="24" spans="1:7">
      <c r="A24" t="s">
        <v>443</v>
      </c>
      <c r="B24" t="s">
        <v>444</v>
      </c>
      <c r="C24" t="s">
        <v>56</v>
      </c>
      <c r="D24" t="s">
        <v>418</v>
      </c>
      <c r="E24">
        <v>-2229</v>
      </c>
      <c r="F24">
        <v>-1092</v>
      </c>
      <c r="G24">
        <v>-589</v>
      </c>
    </row>
    <row r="25" spans="1:7">
      <c r="A25" t="s">
        <v>445</v>
      </c>
      <c r="B25" t="s">
        <v>442</v>
      </c>
      <c r="C25" t="s">
        <v>58</v>
      </c>
      <c r="D25" t="s">
        <v>418</v>
      </c>
      <c r="E25">
        <v>-2229</v>
      </c>
      <c r="F25">
        <v>-1092</v>
      </c>
      <c r="G25">
        <v>-589</v>
      </c>
    </row>
    <row r="26" spans="1:7">
      <c r="A26" t="s">
        <v>446</v>
      </c>
      <c r="B26" t="s">
        <v>447</v>
      </c>
      <c r="C26" t="s">
        <v>61</v>
      </c>
      <c r="D26" t="s">
        <v>418</v>
      </c>
      <c r="E26">
        <v>52189</v>
      </c>
      <c r="F26">
        <v>40120</v>
      </c>
      <c r="G26">
        <v>25554</v>
      </c>
    </row>
    <row r="27" spans="1:7">
      <c r="A27" t="s">
        <v>448</v>
      </c>
      <c r="B27" t="s">
        <v>62</v>
      </c>
      <c r="C27" t="s">
        <v>62</v>
      </c>
      <c r="D27" t="s">
        <v>418</v>
      </c>
      <c r="E27">
        <v>4827</v>
      </c>
      <c r="F27">
        <v>13744</v>
      </c>
      <c r="G27">
        <v>8941</v>
      </c>
    </row>
    <row r="28" spans="1:7">
      <c r="A28" t="s">
        <v>449</v>
      </c>
      <c r="B28" t="s">
        <v>70</v>
      </c>
      <c r="C28" t="s">
        <v>70</v>
      </c>
      <c r="D28" t="s">
        <v>418</v>
      </c>
      <c r="E28">
        <v>47362</v>
      </c>
      <c r="F28">
        <v>26376</v>
      </c>
      <c r="G28">
        <v>16613</v>
      </c>
    </row>
    <row r="29" spans="1:7">
      <c r="A29" t="s">
        <v>450</v>
      </c>
      <c r="D29" t="s">
        <v>418</v>
      </c>
    </row>
    <row r="30" spans="1:7">
      <c r="A30" t="s">
        <v>451</v>
      </c>
      <c r="D30" t="s">
        <v>418</v>
      </c>
      <c r="E30">
        <v>79</v>
      </c>
      <c r="F30">
        <v>45</v>
      </c>
      <c r="G30">
        <v>29</v>
      </c>
    </row>
    <row r="31" spans="1:7">
      <c r="A31" t="s">
        <v>452</v>
      </c>
      <c r="D31" t="s">
        <v>418</v>
      </c>
      <c r="E31">
        <v>77</v>
      </c>
      <c r="F31">
        <v>44</v>
      </c>
      <c r="G31">
        <v>28</v>
      </c>
    </row>
    <row r="32" spans="1:7">
      <c r="A32" t="s">
        <v>453</v>
      </c>
      <c r="D32" t="s">
        <v>418</v>
      </c>
    </row>
    <row r="33" spans="1:7">
      <c r="A33" t="s">
        <v>454</v>
      </c>
      <c r="D33" t="s">
        <v>418</v>
      </c>
    </row>
    <row r="34" spans="1:7">
      <c r="A34" t="s">
        <v>451</v>
      </c>
      <c r="D34" t="s">
        <v>418</v>
      </c>
      <c r="E34">
        <v>60304</v>
      </c>
      <c r="F34">
        <v>58615</v>
      </c>
      <c r="G34">
        <v>56719</v>
      </c>
    </row>
    <row r="35" spans="1:7">
      <c r="A35" t="s">
        <v>452</v>
      </c>
      <c r="D35" t="s">
        <v>418</v>
      </c>
      <c r="E35">
        <v>61854</v>
      </c>
      <c r="F35">
        <v>59894</v>
      </c>
      <c r="G35">
        <v>58863</v>
      </c>
    </row>
    <row r="36" spans="1:7">
      <c r="A36" t="s">
        <v>455</v>
      </c>
      <c r="B36" t="s">
        <v>456</v>
      </c>
      <c r="C36" t="s">
        <v>456</v>
      </c>
      <c r="D36" t="s">
        <v>418</v>
      </c>
    </row>
    <row r="37" spans="1:7">
      <c r="A37" t="s">
        <v>449</v>
      </c>
      <c r="B37" t="s">
        <v>70</v>
      </c>
      <c r="C37" t="s">
        <v>70</v>
      </c>
      <c r="D37" t="s">
        <v>418</v>
      </c>
      <c r="E37">
        <v>47362</v>
      </c>
      <c r="F37">
        <v>26376</v>
      </c>
      <c r="G37">
        <v>16613</v>
      </c>
    </row>
    <row r="38" spans="1:7">
      <c r="A38" t="s">
        <v>457</v>
      </c>
      <c r="B38" t="s">
        <v>458</v>
      </c>
      <c r="C38" t="s">
        <v>456</v>
      </c>
      <c r="D38" t="s">
        <v>418</v>
      </c>
    </row>
    <row r="39" spans="1:7">
      <c r="A39" t="s">
        <v>459</v>
      </c>
      <c r="B39" t="s">
        <v>72</v>
      </c>
      <c r="C39" t="s">
        <v>72</v>
      </c>
      <c r="D39" t="s">
        <v>418</v>
      </c>
      <c r="E39">
        <v>-59</v>
      </c>
      <c r="F39">
        <v>-67</v>
      </c>
      <c r="G39">
        <v>-98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/>
  </sheetViews>
  <sheetFormatPr defaultRowHeight="12.75"/>
  <cols>
    <col min="1" max="4" width="25.7109375" customWidth="1"/>
  </cols>
  <sheetData>
    <row r="1" spans="1:7">
      <c r="A1" t="s">
        <v>460</v>
      </c>
    </row>
    <row r="2" spans="1:7">
      <c r="A2" t="s">
        <v>461</v>
      </c>
    </row>
    <row r="4" spans="1:7">
      <c r="A4" t="s">
        <v>462</v>
      </c>
      <c r="E4">
        <v>2018</v>
      </c>
      <c r="F4">
        <v>2017</v>
      </c>
      <c r="G4">
        <v>2016</v>
      </c>
    </row>
    <row r="5" spans="1:7">
      <c r="A5" t="s">
        <v>463</v>
      </c>
      <c r="B5" t="s">
        <v>286</v>
      </c>
      <c r="C5" t="s">
        <v>286</v>
      </c>
      <c r="D5" t="s">
        <v>464</v>
      </c>
    </row>
    <row r="6" spans="1:7">
      <c r="A6" t="s">
        <v>465</v>
      </c>
      <c r="B6" t="s">
        <v>292</v>
      </c>
      <c r="C6" t="s">
        <v>292</v>
      </c>
      <c r="D6" t="s">
        <v>464</v>
      </c>
      <c r="E6">
        <v>47362</v>
      </c>
      <c r="F6">
        <v>26376</v>
      </c>
      <c r="G6">
        <v>16613</v>
      </c>
    </row>
    <row r="7" spans="1:7">
      <c r="A7" t="s">
        <v>466</v>
      </c>
      <c r="D7" t="s">
        <v>464</v>
      </c>
    </row>
    <row r="8" spans="1:7">
      <c r="A8" t="s">
        <v>467</v>
      </c>
      <c r="B8" t="s">
        <v>236</v>
      </c>
      <c r="C8" t="s">
        <v>236</v>
      </c>
      <c r="D8" t="s">
        <v>464</v>
      </c>
      <c r="E8">
        <v>15952</v>
      </c>
      <c r="F8">
        <v>13186</v>
      </c>
      <c r="G8">
        <v>8601</v>
      </c>
    </row>
    <row r="9" spans="1:7">
      <c r="A9" t="s">
        <v>468</v>
      </c>
      <c r="D9" t="s">
        <v>464</v>
      </c>
      <c r="E9">
        <v>4306</v>
      </c>
      <c r="F9">
        <v>-2891</v>
      </c>
      <c r="G9">
        <v>-2178</v>
      </c>
    </row>
    <row r="10" spans="1:7">
      <c r="A10" t="s">
        <v>469</v>
      </c>
      <c r="B10" t="s">
        <v>248</v>
      </c>
      <c r="C10" t="s">
        <v>248</v>
      </c>
      <c r="D10" t="s">
        <v>464</v>
      </c>
      <c r="E10">
        <v>14310</v>
      </c>
      <c r="F10">
        <v>8398</v>
      </c>
      <c r="G10">
        <v>5883</v>
      </c>
    </row>
    <row r="11" spans="1:7">
      <c r="A11" t="s">
        <v>470</v>
      </c>
      <c r="B11" t="s">
        <v>243</v>
      </c>
      <c r="C11" t="s">
        <v>243</v>
      </c>
      <c r="D11" t="s">
        <v>464</v>
      </c>
      <c r="E11">
        <v>133</v>
      </c>
      <c r="F11">
        <v>35</v>
      </c>
      <c r="G11">
        <v>24</v>
      </c>
    </row>
    <row r="12" spans="1:7">
      <c r="A12" t="s">
        <v>471</v>
      </c>
      <c r="D12" t="s">
        <v>464</v>
      </c>
      <c r="E12">
        <v>87</v>
      </c>
      <c r="F12">
        <v>68</v>
      </c>
      <c r="G12">
        <v>23</v>
      </c>
    </row>
    <row r="13" spans="1:7">
      <c r="A13" t="s">
        <v>472</v>
      </c>
      <c r="B13" t="s">
        <v>251</v>
      </c>
      <c r="C13" t="s">
        <v>251</v>
      </c>
      <c r="D13" t="s">
        <v>464</v>
      </c>
    </row>
    <row r="14" spans="1:7">
      <c r="A14" t="s">
        <v>473</v>
      </c>
      <c r="B14" t="s">
        <v>265</v>
      </c>
      <c r="C14" t="s">
        <v>265</v>
      </c>
      <c r="D14" t="s">
        <v>464</v>
      </c>
      <c r="E14">
        <v>-4734</v>
      </c>
      <c r="F14">
        <v>-2728</v>
      </c>
      <c r="G14">
        <v>-5174</v>
      </c>
    </row>
    <row r="15" spans="1:7">
      <c r="A15" t="s">
        <v>474</v>
      </c>
      <c r="B15" t="s">
        <v>261</v>
      </c>
      <c r="C15" t="s">
        <v>261</v>
      </c>
      <c r="D15" t="s">
        <v>464</v>
      </c>
      <c r="E15">
        <v>377</v>
      </c>
      <c r="F15">
        <v>28</v>
      </c>
      <c r="G15">
        <v>5</v>
      </c>
    </row>
    <row r="16" spans="1:7">
      <c r="A16" t="s">
        <v>475</v>
      </c>
      <c r="B16" t="s">
        <v>276</v>
      </c>
      <c r="C16" t="s">
        <v>276</v>
      </c>
      <c r="D16" t="s">
        <v>464</v>
      </c>
      <c r="E16">
        <v>-760</v>
      </c>
      <c r="F16">
        <v>-1343</v>
      </c>
      <c r="G16">
        <v>-107</v>
      </c>
    </row>
    <row r="17" spans="1:7">
      <c r="A17" t="s">
        <v>396</v>
      </c>
      <c r="B17" t="s">
        <v>275</v>
      </c>
      <c r="C17" t="s">
        <v>275</v>
      </c>
      <c r="D17" t="s">
        <v>464</v>
      </c>
      <c r="E17">
        <v>-581</v>
      </c>
      <c r="F17">
        <v>567</v>
      </c>
      <c r="G17">
        <v>1011</v>
      </c>
    </row>
    <row r="18" spans="1:7">
      <c r="A18" t="s">
        <v>476</v>
      </c>
      <c r="D18" t="s">
        <v>464</v>
      </c>
      <c r="E18">
        <v>3827</v>
      </c>
      <c r="F18">
        <v>946</v>
      </c>
      <c r="G18">
        <v>2475</v>
      </c>
    </row>
    <row r="19" spans="1:7">
      <c r="A19" t="s">
        <v>477</v>
      </c>
      <c r="B19" t="s">
        <v>277</v>
      </c>
      <c r="C19" t="s">
        <v>277</v>
      </c>
      <c r="D19" t="s">
        <v>464</v>
      </c>
      <c r="E19">
        <v>484</v>
      </c>
      <c r="F19">
        <v>1729</v>
      </c>
      <c r="G19">
        <v>-383</v>
      </c>
    </row>
    <row r="20" spans="1:7">
      <c r="A20" t="s">
        <v>478</v>
      </c>
      <c r="B20" t="s">
        <v>277</v>
      </c>
      <c r="C20" t="s">
        <v>277</v>
      </c>
      <c r="D20" t="s">
        <v>464</v>
      </c>
      <c r="E20">
        <v>939</v>
      </c>
      <c r="F20">
        <v>1220</v>
      </c>
      <c r="G20">
        <v>-252</v>
      </c>
    </row>
    <row r="21" spans="1:7">
      <c r="A21" t="s">
        <v>479</v>
      </c>
      <c r="B21" t="s">
        <v>285</v>
      </c>
      <c r="C21" t="s">
        <v>285</v>
      </c>
      <c r="D21" t="s">
        <v>464</v>
      </c>
      <c r="E21">
        <v>81702</v>
      </c>
      <c r="F21">
        <v>45591</v>
      </c>
      <c r="G21">
        <v>26541</v>
      </c>
    </row>
    <row r="22" spans="1:7">
      <c r="A22" t="s">
        <v>480</v>
      </c>
      <c r="B22" t="s">
        <v>231</v>
      </c>
      <c r="C22" t="s">
        <v>231</v>
      </c>
      <c r="D22" t="s">
        <v>481</v>
      </c>
    </row>
    <row r="23" spans="1:7">
      <c r="A23" t="s">
        <v>482</v>
      </c>
      <c r="B23" t="s">
        <v>290</v>
      </c>
      <c r="C23" t="s">
        <v>290</v>
      </c>
      <c r="D23" t="s">
        <v>481</v>
      </c>
      <c r="E23">
        <v>-483</v>
      </c>
      <c r="F23">
        <v>-379</v>
      </c>
      <c r="G23">
        <v>-40291</v>
      </c>
    </row>
    <row r="24" spans="1:7">
      <c r="A24" t="s">
        <v>483</v>
      </c>
      <c r="B24" t="s">
        <v>287</v>
      </c>
      <c r="C24" t="s">
        <v>287</v>
      </c>
      <c r="D24" t="s">
        <v>481</v>
      </c>
      <c r="E24">
        <v>-5458</v>
      </c>
      <c r="F24">
        <v>-3645</v>
      </c>
      <c r="G24">
        <v>-2376</v>
      </c>
    </row>
    <row r="25" spans="1:7">
      <c r="A25" t="s">
        <v>484</v>
      </c>
      <c r="D25" t="s">
        <v>481</v>
      </c>
      <c r="E25">
        <v>-10380</v>
      </c>
      <c r="F25">
        <v>-9030</v>
      </c>
      <c r="G25">
        <v>-6896</v>
      </c>
    </row>
    <row r="26" spans="1:7">
      <c r="A26" t="s">
        <v>485</v>
      </c>
      <c r="B26" t="s">
        <v>240</v>
      </c>
      <c r="C26" t="s">
        <v>240</v>
      </c>
      <c r="D26" t="s">
        <v>481</v>
      </c>
      <c r="E26">
        <v>-17545</v>
      </c>
      <c r="G26">
        <v>-40489</v>
      </c>
    </row>
    <row r="27" spans="1:7">
      <c r="A27" t="s">
        <v>486</v>
      </c>
      <c r="B27" t="s">
        <v>287</v>
      </c>
      <c r="C27" t="s">
        <v>287</v>
      </c>
      <c r="D27" t="s">
        <v>481</v>
      </c>
      <c r="E27">
        <v>-2882</v>
      </c>
    </row>
    <row r="28" spans="1:7">
      <c r="A28" t="s">
        <v>487</v>
      </c>
      <c r="B28" t="s">
        <v>290</v>
      </c>
      <c r="C28" t="s">
        <v>290</v>
      </c>
      <c r="D28" t="s">
        <v>481</v>
      </c>
      <c r="G28">
        <v>-500</v>
      </c>
    </row>
    <row r="29" spans="1:7">
      <c r="A29" t="s">
        <v>488</v>
      </c>
      <c r="B29" t="s">
        <v>296</v>
      </c>
      <c r="C29" t="s">
        <v>296</v>
      </c>
      <c r="D29" t="s">
        <v>481</v>
      </c>
      <c r="E29">
        <v>-36748</v>
      </c>
      <c r="F29">
        <v>-13054</v>
      </c>
      <c r="G29">
        <v>-90552</v>
      </c>
    </row>
    <row r="30" spans="1:7">
      <c r="A30" t="s">
        <v>489</v>
      </c>
      <c r="B30" t="s">
        <v>297</v>
      </c>
      <c r="C30" t="s">
        <v>297</v>
      </c>
      <c r="D30" t="s">
        <v>490</v>
      </c>
    </row>
    <row r="31" spans="1:7">
      <c r="A31" t="s">
        <v>491</v>
      </c>
      <c r="D31" t="s">
        <v>490</v>
      </c>
      <c r="G31">
        <v>23492</v>
      </c>
    </row>
    <row r="32" spans="1:7">
      <c r="A32" t="s">
        <v>492</v>
      </c>
      <c r="B32" t="s">
        <v>298</v>
      </c>
      <c r="C32" t="s">
        <v>298</v>
      </c>
      <c r="D32" t="s">
        <v>490</v>
      </c>
      <c r="E32">
        <v>14564</v>
      </c>
      <c r="F32">
        <v>7142</v>
      </c>
      <c r="G32">
        <v>1915</v>
      </c>
    </row>
    <row r="33" spans="1:7">
      <c r="A33" t="s">
        <v>493</v>
      </c>
      <c r="B33" t="s">
        <v>494</v>
      </c>
      <c r="C33" t="s">
        <v>247</v>
      </c>
      <c r="D33" t="s">
        <v>464</v>
      </c>
      <c r="F33">
        <v>16634</v>
      </c>
      <c r="G33">
        <v>11557</v>
      </c>
    </row>
    <row r="34" spans="1:7">
      <c r="A34" t="s">
        <v>495</v>
      </c>
      <c r="B34" t="s">
        <v>496</v>
      </c>
      <c r="C34" t="s">
        <v>496</v>
      </c>
      <c r="D34" t="s">
        <v>490</v>
      </c>
      <c r="G34">
        <v>-317</v>
      </c>
    </row>
    <row r="35" spans="1:7">
      <c r="A35" t="s">
        <v>497</v>
      </c>
      <c r="B35" t="s">
        <v>311</v>
      </c>
      <c r="C35" t="s">
        <v>311</v>
      </c>
      <c r="D35" t="s">
        <v>490</v>
      </c>
      <c r="E35">
        <v>14564</v>
      </c>
      <c r="F35">
        <v>23776</v>
      </c>
      <c r="G35">
        <v>36647</v>
      </c>
    </row>
    <row r="36" spans="1:7">
      <c r="A36" t="s">
        <v>498</v>
      </c>
      <c r="B36" t="s">
        <v>314</v>
      </c>
      <c r="C36" t="s">
        <v>314</v>
      </c>
      <c r="D36" t="s">
        <v>490</v>
      </c>
      <c r="E36">
        <v>59518</v>
      </c>
      <c r="F36">
        <v>56313</v>
      </c>
      <c r="G36">
        <v>-27364</v>
      </c>
    </row>
    <row r="37" spans="1:7">
      <c r="A37" t="s">
        <v>499</v>
      </c>
      <c r="B37" t="s">
        <v>500</v>
      </c>
      <c r="C37" t="s">
        <v>315</v>
      </c>
      <c r="D37" t="s">
        <v>490</v>
      </c>
      <c r="E37">
        <v>139954</v>
      </c>
      <c r="F37">
        <v>83641</v>
      </c>
      <c r="G37">
        <v>111005</v>
      </c>
    </row>
    <row r="38" spans="1:7">
      <c r="A38" t="s">
        <v>460</v>
      </c>
      <c r="D38" t="s">
        <v>490</v>
      </c>
    </row>
    <row r="39" spans="1:7">
      <c r="A39" t="s">
        <v>501</v>
      </c>
      <c r="D39" t="s">
        <v>490</v>
      </c>
    </row>
    <row r="40" spans="1:7">
      <c r="D40" t="s">
        <v>490</v>
      </c>
    </row>
    <row r="41" spans="1:7">
      <c r="A41" t="s">
        <v>462</v>
      </c>
      <c r="D41" t="s">
        <v>490</v>
      </c>
      <c r="E41">
        <v>2018</v>
      </c>
      <c r="F41">
        <v>2017</v>
      </c>
      <c r="G41">
        <v>2016</v>
      </c>
    </row>
    <row r="42" spans="1:7">
      <c r="A42" t="s">
        <v>502</v>
      </c>
      <c r="D42" t="s">
        <v>490</v>
      </c>
    </row>
    <row r="43" spans="1:7">
      <c r="A43" t="s">
        <v>503</v>
      </c>
      <c r="B43" t="s">
        <v>496</v>
      </c>
      <c r="C43" t="s">
        <v>496</v>
      </c>
      <c r="D43" t="s">
        <v>490</v>
      </c>
      <c r="E43">
        <v>-203</v>
      </c>
      <c r="F43">
        <v>-213</v>
      </c>
      <c r="G43">
        <v>-51</v>
      </c>
    </row>
    <row r="44" spans="1:7">
      <c r="A44" t="s">
        <v>504</v>
      </c>
      <c r="B44" t="s">
        <v>494</v>
      </c>
      <c r="C44" t="s">
        <v>247</v>
      </c>
      <c r="D44" t="s">
        <v>464</v>
      </c>
      <c r="E44">
        <v>27</v>
      </c>
      <c r="F44">
        <v>863</v>
      </c>
      <c r="G44">
        <v>1356</v>
      </c>
    </row>
    <row r="45" spans="1:7">
      <c r="A45" t="s">
        <v>505</v>
      </c>
      <c r="D45" t="s">
        <v>490</v>
      </c>
    </row>
    <row r="46" spans="1:7">
      <c r="A46" t="s">
        <v>506</v>
      </c>
      <c r="B46" t="s">
        <v>240</v>
      </c>
      <c r="C46" t="s">
        <v>240</v>
      </c>
      <c r="D46" t="s">
        <v>464</v>
      </c>
      <c r="E46">
        <v>1409</v>
      </c>
    </row>
    <row r="47" spans="1:7">
      <c r="A47" t="s">
        <v>507</v>
      </c>
      <c r="D47" t="s">
        <v>490</v>
      </c>
      <c r="G47">
        <v>104</v>
      </c>
    </row>
    <row r="48" spans="1:7">
      <c r="A48" t="s">
        <v>508</v>
      </c>
      <c r="B48" t="s">
        <v>287</v>
      </c>
      <c r="C48" t="s">
        <v>287</v>
      </c>
      <c r="D48" t="s">
        <v>481</v>
      </c>
    </row>
    <row r="49" spans="1:7">
      <c r="A49" t="s">
        <v>509</v>
      </c>
      <c r="B49" t="s">
        <v>316</v>
      </c>
      <c r="C49" t="s">
        <v>316</v>
      </c>
      <c r="D49" t="s">
        <v>490</v>
      </c>
      <c r="F49">
        <v>25</v>
      </c>
      <c r="G49">
        <v>45</v>
      </c>
    </row>
    <row r="50" spans="1:7">
      <c r="A50" t="s">
        <v>510</v>
      </c>
      <c r="D50" t="s">
        <v>490</v>
      </c>
      <c r="E50">
        <v>3</v>
      </c>
      <c r="F50">
        <v>330</v>
      </c>
      <c r="G50">
        <v>127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6C752A-8617-47F2-8E59-5E40BAE987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DD19473-03CD-4B33-821D-15F34DF5DD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7BD9B7-A52F-4214-84E8-5597167CE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2021-11-18T04:57:01Z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