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4" i="1" l="1"/>
  <c r="G189" i="1" s="1"/>
  <c r="G9" i="1" s="1"/>
  <c r="G384" i="1" s="1"/>
  <c r="F184" i="1"/>
  <c r="F189" i="1" s="1"/>
  <c r="F9" i="1" s="1"/>
  <c r="F384" i="1" s="1"/>
  <c r="G125" i="1"/>
  <c r="G102" i="1"/>
  <c r="F102" i="1"/>
  <c r="G154" i="1"/>
  <c r="F154" i="1"/>
  <c r="G157" i="1"/>
  <c r="G160" i="1" s="1"/>
  <c r="F157" i="1"/>
  <c r="G92" i="1"/>
  <c r="F92" i="1"/>
  <c r="F70" i="1"/>
  <c r="G432" i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H381" i="1"/>
  <c r="M377" i="1"/>
  <c r="L377" i="1"/>
  <c r="O376" i="1"/>
  <c r="N376" i="1"/>
  <c r="O375" i="1"/>
  <c r="N375" i="1"/>
  <c r="M375" i="1"/>
  <c r="L375" i="1"/>
  <c r="K375" i="1"/>
  <c r="J375" i="1"/>
  <c r="I375" i="1"/>
  <c r="H375" i="1"/>
  <c r="K373" i="1"/>
  <c r="J373" i="1"/>
  <c r="K369" i="1"/>
  <c r="J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8" i="1" l="1"/>
  <c r="G7" i="1" s="1"/>
  <c r="F128" i="1"/>
  <c r="F7" i="1" s="1"/>
  <c r="G161" i="1"/>
  <c r="G8" i="1" s="1"/>
  <c r="F161" i="1"/>
  <c r="F8" i="1" s="1"/>
  <c r="H365" i="1"/>
  <c r="H370" i="1"/>
  <c r="I370" i="1"/>
  <c r="G353" i="1"/>
  <c r="G355" i="1" s="1"/>
  <c r="G357" i="1" s="1"/>
  <c r="G385" i="1"/>
  <c r="F297" i="1"/>
  <c r="F319" i="1" s="1"/>
  <c r="F326" i="1" s="1"/>
  <c r="J368" i="1"/>
  <c r="N370" i="1"/>
  <c r="H373" i="1"/>
  <c r="F375" i="1"/>
  <c r="L376" i="1"/>
  <c r="J377" i="1"/>
  <c r="F381" i="1"/>
  <c r="L382" i="1"/>
  <c r="J383" i="1"/>
  <c r="H384" i="1"/>
  <c r="L372" i="1"/>
  <c r="I365" i="1"/>
  <c r="M372" i="1"/>
  <c r="K384" i="1"/>
  <c r="K368" i="1"/>
  <c r="O370" i="1"/>
  <c r="I373" i="1"/>
  <c r="G375" i="1"/>
  <c r="M376" i="1"/>
  <c r="K377" i="1"/>
  <c r="G381" i="1"/>
  <c r="M382" i="1"/>
  <c r="K383" i="1"/>
  <c r="I384" i="1"/>
  <c r="J378" i="1"/>
  <c r="K378" i="1"/>
  <c r="F363" i="1"/>
  <c r="N368" i="1"/>
  <c r="H371" i="1"/>
  <c r="N372" i="1"/>
  <c r="H376" i="1"/>
  <c r="F377" i="1"/>
  <c r="N377" i="1"/>
  <c r="L378" i="1"/>
  <c r="H382" i="1"/>
  <c r="J384" i="1"/>
  <c r="G363" i="1"/>
  <c r="O368" i="1"/>
  <c r="O372" i="1"/>
  <c r="I376" i="1"/>
  <c r="G377" i="1"/>
  <c r="O377" i="1"/>
  <c r="M378" i="1"/>
  <c r="I382" i="1"/>
  <c r="F13" i="1"/>
  <c r="F44" i="1"/>
  <c r="H363" i="1"/>
  <c r="G13" i="1"/>
  <c r="G44" i="1"/>
  <c r="I363" i="1"/>
  <c r="G12" i="1" l="1"/>
  <c r="G376" i="1" s="1"/>
  <c r="F12" i="1"/>
  <c r="F376" i="1" s="1"/>
  <c r="G382" i="1"/>
  <c r="G383" i="1"/>
  <c r="F382" i="1"/>
  <c r="F383" i="1"/>
  <c r="F353" i="1"/>
  <c r="F355" i="1" s="1"/>
  <c r="F357" i="1" s="1"/>
  <c r="F385" i="1"/>
  <c r="G14" i="1"/>
  <c r="G378" i="1"/>
  <c r="G370" i="1"/>
  <c r="G59" i="1"/>
  <c r="G67" i="1" s="1"/>
  <c r="G71" i="1" s="1"/>
  <c r="F378" i="1"/>
  <c r="F370" i="1"/>
  <c r="F59" i="1"/>
  <c r="F67" i="1" s="1"/>
  <c r="F71" i="1" s="1"/>
  <c r="G366" i="1" l="1"/>
  <c r="F14" i="1"/>
  <c r="F366" i="1"/>
  <c r="G373" i="1"/>
  <c r="G83" i="1"/>
  <c r="G372" i="1"/>
  <c r="G6" i="1"/>
  <c r="F373" i="1"/>
  <c r="F83" i="1"/>
  <c r="F372" i="1"/>
  <c r="F6" i="1"/>
  <c r="G371" i="1" l="1"/>
  <c r="G365" i="1"/>
  <c r="F371" i="1"/>
  <c r="F365" i="1"/>
</calcChain>
</file>

<file path=xl/sharedStrings.xml><?xml version="1.0" encoding="utf-8"?>
<sst xmlns="http://schemas.openxmlformats.org/spreadsheetml/2006/main" count="970" uniqueCount="565">
  <si>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</si>
  <si>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</si>
  <si>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</si>
  <si>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</si>
  <si>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</si>
  <si>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</si>
  <si>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</si>
  <si>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</si>
  <si>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</si>
  <si>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</si>
  <si>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</si>
  <si>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</si>
  <si>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</si>
  <si>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</si>
  <si>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</si>
  <si>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</si>
  <si>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</si>
  <si>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</si>
  <si>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</si>
  <si>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</si>
  <si>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</si>
  <si>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</si>
  <si>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</si>
  <si>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</si>
  <si>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</si>
  <si>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</si>
  <si>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</si>
  <si>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</si>
  <si>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</si>
  <si>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</si>
  <si>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</si>
  <si>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</si>
  <si>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</si>
  <si>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</si>
  <si>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</si>
  <si>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</si>
  <si>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</si>
  <si>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</si>
  <si>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</si>
  <si>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</si>
  <si>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</si>
  <si>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</si>
  <si>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</si>
  <si>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</si>
  <si>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</si>
  <si>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</si>
  <si>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</si>
  <si>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</si>
  <si>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</si>
  <si>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</si>
  <si>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</si>
  <si>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</si>
  <si>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</si>
  <si>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</si>
  <si>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</si>
  <si>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</si>
  <si>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</si>
  <si>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</si>
  <si>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</si>
  <si>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</si>
  <si>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</si>
  <si>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</si>
  <si>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</si>
  <si>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</si>
  <si>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</si>
  <si>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</si>
  <si>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</si>
  <si>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</si>
  <si>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</si>
  <si>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</si>
  <si>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</si>
  <si>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</si>
  <si>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</si>
  <si>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</si>
  <si>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</si>
  <si>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</si>
  <si>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</si>
  <si>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</si>
  <si>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</si>
  <si>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</si>
  <si>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</si>
  <si>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</si>
  <si>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</si>
  <si>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</si>
  <si>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</si>
  <si>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</si>
  <si>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</si>
  <si>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</si>
  <si>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</si>
  <si>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</si>
  <si>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</si>
  <si>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</si>
  <si>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</si>
  <si>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</si>
  <si>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</si>
  <si>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</si>
  <si>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</si>
  <si>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</si>
  <si>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</si>
  <si>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</si>
  <si>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</si>
  <si>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</si>
  <si>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</si>
  <si>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</si>
  <si>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</si>
  <si>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</si>
  <si>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</si>
  <si>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</si>
  <si>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</si>
  <si>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</si>
  <si>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</si>
  <si>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</si>
  <si>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</si>
  <si>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</si>
  <si>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</si>
  <si>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</si>
  <si>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</si>
  <si>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</si>
  <si>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</si>
  <si>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</si>
  <si>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</si>
  <si>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</si>
  <si>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</si>
  <si>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</si>
  <si>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</si>
  <si>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</si>
  <si>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</si>
  <si>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</si>
  <si>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</si>
  <si>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</si>
  <si>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</si>
  <si>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</si>
  <si>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</si>
  <si>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</si>
  <si>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</si>
  <si>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</si>
  <si>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</si>
  <si>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</si>
  <si>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</si>
  <si>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</si>
  <si>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</si>
  <si>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</si>
  <si>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</si>
  <si>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</si>
  <si>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</si>
  <si>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</si>
  <si>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</si>
  <si>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</si>
  <si>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</si>
  <si>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</si>
  <si>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</si>
  <si>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</si>
  <si>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</si>
  <si>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</si>
  <si>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</si>
  <si>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</si>
  <si>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</si>
  <si>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</si>
  <si>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</si>
  <si>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</si>
  <si>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</si>
  <si>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</si>
  <si>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</si>
  <si>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</si>
  <si>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</si>
  <si>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</si>
  <si>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</si>
  <si>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</si>
  <si>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</si>
  <si>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</si>
  <si>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</si>
  <si>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</si>
  <si>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</si>
  <si>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</si>
  <si>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</si>
  <si>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</si>
  <si>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</si>
  <si>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</si>
  <si>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</si>
  <si>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</si>
  <si>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</si>
  <si>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</si>
  <si>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</si>
  <si>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</si>
  <si>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</si>
  <si>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</si>
  <si>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</si>
  <si>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</si>
  <si>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</si>
  <si>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</si>
  <si>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</si>
  <si>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</si>
  <si>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</si>
  <si>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</si>
  <si>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</si>
  <si>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</si>
  <si>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</si>
  <si>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</si>
  <si>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</si>
  <si>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</si>
  <si>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</si>
  <si>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</si>
  <si>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</si>
  <si>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</si>
  <si>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</si>
  <si>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</si>
  <si>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</si>
  <si>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</si>
  <si>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</si>
  <si>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</si>
  <si>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</si>
  <si>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</si>
  <si>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</si>
  <si>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</si>
  <si>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</si>
  <si>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</si>
  <si>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</si>
  <si>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</si>
  <si>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</si>
  <si>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</si>
  <si>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</si>
  <si>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</si>
  <si>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</si>
  <si>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</si>
  <si>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</si>
  <si>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</si>
  <si>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</si>
  <si>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</si>
  <si>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</si>
  <si>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</si>
  <si>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</si>
  <si>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</si>
  <si>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</si>
  <si>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</si>
  <si>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</si>
  <si>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</si>
  <si>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</si>
  <si>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</si>
  <si>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</si>
  <si>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</si>
  <si>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</si>
  <si>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</si>
  <si>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</si>
  <si>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</si>
  <si>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</si>
  <si>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</si>
  <si>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</si>
  <si>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</si>
  <si>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</si>
  <si>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</si>
  <si>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</si>
  <si>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</si>
  <si>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</si>
  <si>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</si>
  <si>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</si>
  <si>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</si>
  <si>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</si>
  <si>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</si>
  <si>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</si>
  <si>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</si>
  <si>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</si>
  <si>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</si>
  <si>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</si>
  <si>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</si>
  <si>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</si>
  <si>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</si>
  <si>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</si>
  <si>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</si>
  <si>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</si>
  <si>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</si>
  <si>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</si>
  <si>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</si>
  <si>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</si>
  <si>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</si>
  <si>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</si>
  <si>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</si>
  <si>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</si>
  <si>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</si>
  <si>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</si>
  <si>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</si>
  <si>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</si>
  <si>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</si>
  <si>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</si>
  <si>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</si>
  <si>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</si>
  <si>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</si>
  <si>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</si>
  <si>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</si>
  <si>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</si>
  <si>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</si>
  <si>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</si>
  <si>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</si>
  <si>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</si>
  <si>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</si>
  <si>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</si>
  <si>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</si>
  <si>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</si>
  <si>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</si>
  <si>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</si>
  <si>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</si>
  <si>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</si>
  <si>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</si>
  <si>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</si>
  <si>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</si>
  <si>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</si>
  <si>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</si>
  <si>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</si>
  <si>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</si>
  <si>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</si>
  <si>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</si>
  <si>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</si>
  <si>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</si>
  <si>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</si>
  <si>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</si>
  <si>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</si>
  <si>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</si>
  <si>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</si>
  <si>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</si>
  <si>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</si>
  <si>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</si>
  <si>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</si>
  <si>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</si>
  <si>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</si>
  <si>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</si>
  <si>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</si>
  <si>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</si>
  <si>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</si>
  <si>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</si>
  <si>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</si>
  <si>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</si>
  <si>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</si>
  <si>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</si>
  <si>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</si>
  <si>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</si>
  <si>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</si>
  <si>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</si>
  <si>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</si>
  <si>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</si>
  <si>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</si>
  <si>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</si>
  <si>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</si>
  <si>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</si>
  <si>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</si>
  <si>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</si>
  <si>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</si>
  <si>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</si>
  <si>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</si>
  <si>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</si>
  <si>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</si>
  <si>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</si>
  <si>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</si>
  <si>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</si>
  <si>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</si>
  <si>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</si>
  <si>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</si>
  <si>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</si>
  <si>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</si>
  <si>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</si>
  <si>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</si>
  <si>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</si>
  <si>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</si>
  <si>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</si>
  <si>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</si>
  <si>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</si>
  <si>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</si>
  <si>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</si>
  <si>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</si>
  <si>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</si>
  <si>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</si>
  <si>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</si>
  <si>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</si>
  <si>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</si>
  <si>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</si>
  <si>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</si>
  <si>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thousands)</t>
  </si>
  <si>
    <t>ASSETS</t>
  </si>
  <si>
    <t>Current assets:</t>
  </si>
  <si>
    <t>Cash and cash equivalents</t>
  </si>
  <si>
    <t>Marketable securities</t>
  </si>
  <si>
    <t>Accounts receivable, net of allowance for doubtful accounts of $1,161 and $1,979 at December 31, 2018 and December 31, 2017, respectively</t>
  </si>
  <si>
    <t>Accounts receivable - unbilled</t>
  </si>
  <si>
    <t>Prepaid royalties, net of amortization</t>
  </si>
  <si>
    <t>Other prepaid expenses and other current assets</t>
  </si>
  <si>
    <t>Current assets of discontinued operations</t>
  </si>
  <si>
    <t>Total current assets</t>
  </si>
  <si>
    <t>Property and equipment, net of accumulated depreciation of $20,827 and $24,392 at December 31, 2018 and December 31, 2017, respectively</t>
  </si>
  <si>
    <t>Property and Equipment</t>
  </si>
  <si>
    <t>Capitalized software development, net of accumulated amortization of $46,757 and $37,174 at December 31, 2018 and December 31, 2017, respectively</t>
  </si>
  <si>
    <t>Goodwill</t>
  </si>
  <si>
    <t>Customer-related intangibles, net of accumulated amortization of $23,245 and $17,033 at December 31, 2018 and December 31, 2017, respectively</t>
  </si>
  <si>
    <t>Other intangible assets, net of accumulated amortization of $9,663 and $7,708 at December 31, 2018 and December 31, 2017, respectively</t>
  </si>
  <si>
    <t>Other Intangibles</t>
  </si>
  <si>
    <t>Deferred tax assets</t>
  </si>
  <si>
    <t>Deferred commissions</t>
  </si>
  <si>
    <t>Non-marketable equity investments</t>
  </si>
  <si>
    <t>Other assets</t>
  </si>
  <si>
    <t>Long-term assets of discontinued operations</t>
  </si>
  <si>
    <t>Total assets</t>
  </si>
  <si>
    <t>LIABILITIES AND SHAREHOLDERS EQUITY</t>
  </si>
  <si>
    <t>Current liabilities:</t>
  </si>
  <si>
    <t>Accounts payable</t>
  </si>
  <si>
    <t>Accrued royalties</t>
  </si>
  <si>
    <t>Accrued liabilities</t>
  </si>
  <si>
    <t>Accrued compensation and related expenses</t>
  </si>
  <si>
    <t>Accruals</t>
  </si>
  <si>
    <t>Deferred revenue</t>
  </si>
  <si>
    <t>Accrued Revenue</t>
  </si>
  <si>
    <t>Current liabilities of discontinued operations</t>
  </si>
  <si>
    <t>Total current liabilities</t>
  </si>
  <si>
    <t>Deferred tax liabilities</t>
  </si>
  <si>
    <t>Deferred revenue, noncurrent</t>
  </si>
  <si>
    <t>Other long term liabilities</t>
  </si>
  <si>
    <t>Long-term liabilities of discontinued operations</t>
  </si>
  <si>
    <t>Commitments and contingencies</t>
  </si>
  <si>
    <t>Shareholders equity:</t>
  </si>
  <si>
    <t>Common stock, no par value, 75,000 shares authorized; 32,325 and 31,908 shares</t>
  </si>
  <si>
    <t>issued and outstanding at December 31, 2018 and December 31, 2017, respectively</t>
  </si>
  <si>
    <t>Retained earnings</t>
  </si>
  <si>
    <t>Accumulated other comprehensive loss</t>
  </si>
  <si>
    <t>Total shareholders equity</t>
  </si>
  <si>
    <t>(In thousands, except per share data)</t>
  </si>
  <si>
    <t>Revenues, net</t>
  </si>
  <si>
    <t>Net revenue</t>
  </si>
  <si>
    <t>Revenue</t>
  </si>
  <si>
    <t>Operating costs and expenses:</t>
  </si>
  <si>
    <t>Cost of revenues (excluding depreciation and amortization)</t>
  </si>
  <si>
    <t>Product development</t>
  </si>
  <si>
    <t>Sales and marketing</t>
  </si>
  <si>
    <t>Selling and distribution expenses</t>
  </si>
  <si>
    <t>Other general and administrative expenses</t>
  </si>
  <si>
    <t>Depreciation and amortization</t>
  </si>
  <si>
    <t>Total operating costs and expenses</t>
  </si>
  <si>
    <t>Operating income</t>
  </si>
  <si>
    <t>Other income, net</t>
  </si>
  <si>
    <t>Income from continuing operations before income tax provision</t>
  </si>
  <si>
    <t>Profit before Zakat and Income tax</t>
  </si>
  <si>
    <t>Income tax provision</t>
  </si>
  <si>
    <t>Income from continuing operations</t>
  </si>
  <si>
    <t>Other Income - net</t>
  </si>
  <si>
    <t>Discontinued operations</t>
  </si>
  <si>
    <t>(Loss) income from discontinued operations before income tax provision</t>
  </si>
  <si>
    <t>Gain on sale of discontinued operations</t>
  </si>
  <si>
    <t>Income tax provision (benefit)</t>
  </si>
  <si>
    <t>Income (loss) from discontinued operations</t>
  </si>
  <si>
    <t>Net Income</t>
  </si>
  <si>
    <t>Net income per share  basic:</t>
  </si>
  <si>
    <t>Continuing operations</t>
  </si>
  <si>
    <t>Net income per share - basic</t>
  </si>
  <si>
    <t>Net income per share - diluted:</t>
  </si>
  <si>
    <t>Net income per share - diluted</t>
  </si>
  <si>
    <t>Weighted average shares of common stock outstanding:</t>
  </si>
  <si>
    <t>Basic</t>
  </si>
  <si>
    <t>Diluted</t>
  </si>
  <si>
    <t>HEALTHSTREAM, INC</t>
  </si>
  <si>
    <t>CONSOLIDATED STATEMENTS OF SHAREHOLDERS EQUITY</t>
  </si>
  <si>
    <t>Common Stock</t>
  </si>
  <si>
    <t>Shares</t>
  </si>
  <si>
    <t>Balance at December 31, 2015</t>
  </si>
  <si>
    <t>Net income</t>
  </si>
  <si>
    <t>Operating Activities</t>
  </si>
  <si>
    <t>Comprehensive income</t>
  </si>
  <si>
    <t>Stock based compensation</t>
  </si>
  <si>
    <t>Tax benefit from equity awards</t>
  </si>
  <si>
    <t>Common stock issued under stock plans, net of shares withheld for employee taxes</t>
  </si>
  <si>
    <t>Balance at December 31, 2016</t>
  </si>
  <si>
    <t>Cumulative effect of accounting change</t>
  </si>
  <si>
    <t>Balance at December 31, 2017</t>
  </si>
  <si>
    <t>Dividends declared on common stock ($1.00 per share)</t>
  </si>
  <si>
    <t>Financing Activities</t>
  </si>
  <si>
    <t>OPERATING ACTIVITIES:</t>
  </si>
  <si>
    <t>Adjustments to reconcile net income to net cash provided by operating activities:</t>
  </si>
  <si>
    <t>Stock-based compensation</t>
  </si>
  <si>
    <t>Amortization of deferred commissions</t>
  </si>
  <si>
    <t>Excess tax benefits from equity awards</t>
  </si>
  <si>
    <t>Provision for doubtful accounts</t>
  </si>
  <si>
    <t>Deferred income taxes</t>
  </si>
  <si>
    <t>(Gain) loss on non-marketable equity investments</t>
  </si>
  <si>
    <t>Change in fair value of cost method investments</t>
  </si>
  <si>
    <t>Other</t>
  </si>
  <si>
    <t>Changes in operating assets and liabilities:</t>
  </si>
  <si>
    <t>Accounts and unbilled receivables</t>
  </si>
  <si>
    <t>Prepaid royalties</t>
  </si>
  <si>
    <t>Accounts payable and accrued expenses</t>
  </si>
  <si>
    <t>Net cash provided by continuing operating activities</t>
  </si>
  <si>
    <t>Net cash (used in) provided by discontinued operating activities</t>
  </si>
  <si>
    <t>Net cash provided by operating activities</t>
  </si>
  <si>
    <t>INVESTING ACTIVITIES:</t>
  </si>
  <si>
    <t>Investing Activities</t>
  </si>
  <si>
    <t>Business combinations, net of cash acquired</t>
  </si>
  <si>
    <t>Proceeds from sale of discontinued operations, net of tax</t>
  </si>
  <si>
    <t>Proceeds from maturities of marketable securities</t>
  </si>
  <si>
    <t>Purchases of marketable securities</t>
  </si>
  <si>
    <t>Payments to acquire cost method investments</t>
  </si>
  <si>
    <t>Proceeds for sale of long-lived assets</t>
  </si>
  <si>
    <t>Payments associated with capitalized software development</t>
  </si>
  <si>
    <t>Purchases of property and equipment</t>
  </si>
  <si>
    <t>Net cash provided by (used in) continuing investing activities</t>
  </si>
  <si>
    <t>Net cash used in discontinued investing activities</t>
  </si>
  <si>
    <t>Net cash provided by (used in) investing activities</t>
  </si>
  <si>
    <t>FINANCING ACTIVITIES:</t>
  </si>
  <si>
    <t>Proceeds from exercise of stock options</t>
  </si>
  <si>
    <t>Taxes paid related to net settlement of equity awards</t>
  </si>
  <si>
    <t>Finance Costs</t>
  </si>
  <si>
    <t>Payment of earn-out related to prior acquisitions</t>
  </si>
  <si>
    <t>Payment of debt issue costs</t>
  </si>
  <si>
    <t>Payment of cash dividends</t>
  </si>
  <si>
    <t xml:space="preserve">Dividend paid to shareholders to parent on minority interests </t>
  </si>
  <si>
    <t>Net cash (used in) provided by financing activities</t>
  </si>
  <si>
    <t>Net increase (decrease) in cash and cash equivalents</t>
  </si>
  <si>
    <t>Cash and cash equivalents at beginning of period</t>
  </si>
  <si>
    <t>Cash and cash equivalents at end of period</t>
  </si>
  <si>
    <t>SUPPLEMENTAL CASH FLOW INFORMATION:</t>
  </si>
  <si>
    <t>Interest paid</t>
  </si>
  <si>
    <t>Income taxes paid</t>
  </si>
  <si>
    <t xml:space="preserve">Adjustment for Income Tax Paid 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</si>
  <si>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</si>
  <si>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</si>
  <si>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</si>
  <si>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</si>
  <si>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</si>
  <si>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</si>
  <si>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cost of goods sold</t>
  </si>
  <si>
    <t>sales and marketing</t>
  </si>
  <si>
    <t>sales and distribution expenses</t>
  </si>
  <si>
    <t>leasehold improvements</t>
  </si>
  <si>
    <t>leased assets</t>
  </si>
  <si>
    <t>furniture and fixtures</t>
  </si>
  <si>
    <t>property, plant and equipment</t>
  </si>
  <si>
    <t>accumulated depreciation and amortisation</t>
  </si>
  <si>
    <t>marketable investments</t>
  </si>
  <si>
    <t>accounts receivable, net of allowance for doubtful accounts</t>
  </si>
  <si>
    <t>other assets</t>
  </si>
  <si>
    <t>other non-current assets</t>
  </si>
  <si>
    <t>accounts payable</t>
  </si>
  <si>
    <t>changed value</t>
  </si>
  <si>
    <t>revenues, net</t>
  </si>
  <si>
    <t>cost of revenues (excluding depreciation and amortization)</t>
  </si>
  <si>
    <t>added value</t>
  </si>
  <si>
    <t>deleted value</t>
  </si>
  <si>
    <t>changed sign</t>
  </si>
  <si>
    <t>research and development</t>
  </si>
  <si>
    <t>product development</t>
  </si>
  <si>
    <t>current taxation</t>
  </si>
  <si>
    <t>income tax provision</t>
  </si>
  <si>
    <t>income tax provision (benefit)</t>
  </si>
  <si>
    <t>equipment</t>
  </si>
  <si>
    <t>accumulated depreciation and amortization</t>
  </si>
  <si>
    <t>marketable securities</t>
  </si>
  <si>
    <t>split values</t>
  </si>
  <si>
    <t>accounts receivable - unbilled</t>
  </si>
  <si>
    <t>prepaid expenses</t>
  </si>
  <si>
    <t>prepaid royalties, net of amortization</t>
  </si>
  <si>
    <t>other prepaid expenses and other current assets</t>
  </si>
  <si>
    <t>Customer-related intangibles, net of accumulated amortization</t>
  </si>
  <si>
    <t>Other intangible assets, net of accumulated amortization</t>
  </si>
  <si>
    <t>Capitalized software development, net of accumulated amortization</t>
  </si>
  <si>
    <t>other operating non-current assets</t>
  </si>
  <si>
    <t>deferred commissions</t>
  </si>
  <si>
    <t>long term investments</t>
  </si>
  <si>
    <t>non-marketable equity investments</t>
  </si>
  <si>
    <t>long-term assets of discontinued operations</t>
  </si>
  <si>
    <t>accrued compensation and related expenses</t>
  </si>
  <si>
    <t>deferred revenue, noncurrent</t>
  </si>
  <si>
    <t>ordinary shares</t>
  </si>
  <si>
    <t>common stock, no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</si>
</sst>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3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0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0" borderId="0" xfId="0" applyFill="1"/>
    <xf numFmtId="3" fontId="0" fillId="13" borderId="0" xfId="0" applyFill="1"/>
    <xf numFmtId="3" fontId="4" fillId="12" borderId="0" xfId="0" applyFont="1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89-49C7-AA72-4D85B6512D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F5-47AA-932B-DEBE2A370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50-4BBA-9ED6-546BF47466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4C-4888-8D50-011987E9EA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17-4DD6-8769-64C7B84B79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FF-47BD-AA38-CFCC51CAD6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7E-44E1-8A07-640AEBAA5D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59-4BA0-9B3B-A1CCD9A998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DD-4291-924E-15AC58E21E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9D-4D2E-8442-8B999B8217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CF-40C6-ADF2-41CC3ABF88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F9-454D-A44C-2E443C20EE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97-47D4-A6FD-FEA23A0450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8C-4CD0-8312-AF4B373ADB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B2-46DC-8183-DC36113CD2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2" style="1" customWidth="1"/>
    <col min="6" max="7" width="14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42676</v>
      </c>
      <c r="G6" s="7">
        <f t="shared" ref="G6:O6" si="1">IF(G4=$BF$1,"",G71)</f>
        <v>9231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200514</v>
      </c>
      <c r="G7" s="7">
        <f t="shared" ref="G7:O7" si="2">IF(G4=$BF$1,"",G128)</f>
        <v>211391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241434</v>
      </c>
      <c r="G8" s="7">
        <f t="shared" ref="G8:O8" si="3">IF(G4=$BF$1,"",G161)</f>
        <v>199728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106854</v>
      </c>
      <c r="G9" s="7">
        <f t="shared" ref="G9:O9" si="4">IF(G4=$BF$1,"",G189)</f>
        <v>101066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16147</v>
      </c>
      <c r="G10" s="7">
        <f t="shared" ref="G10:O10" si="5">IF(G4=$BF$1,"",G210)</f>
        <v>9883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318947</v>
      </c>
      <c r="G11" s="7">
        <f t="shared" ref="G11:O11" si="6">IF(G4=$BF$1,"",G227)</f>
        <v>300170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441948</v>
      </c>
      <c r="G12" s="35">
        <f t="shared" ref="G12:O12" si="7">IF(G4=$BF$1,"",SUM(G7:G8))</f>
        <v>411119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441948</v>
      </c>
      <c r="G13" s="35">
        <f t="shared" ref="G13:O13" si="8">IF(G4=$BF$1,"",SUM(G9:G11))</f>
        <v>411119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231616</v>
      </c>
      <c r="G24">
        <v>214899</v>
      </c>
      <c r="H24">
        <v>7171</v>
      </c>
      <c r="P24" s="49" t="s">
        <v>534</v>
      </c>
    </row>
    <row r="25" spans="5:16">
      <c r="E25" s="1" t="s">
        <v>27</v>
      </c>
      <c r="F25" s="38">
        <v>96014</v>
      </c>
      <c r="G25" s="38">
        <v>87208</v>
      </c>
      <c r="P25" s="49" t="s">
        <v>537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135602</v>
      </c>
      <c r="G30" s="7">
        <f>IF(G4=$BF$1,"",G24-G25+ABS(G26)-G27-G28-G29)</f>
        <v>127691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H31">
        <v>4791</v>
      </c>
      <c r="P31" s="49" t="s">
        <v>538</v>
      </c>
    </row>
    <row r="32" spans="5:16">
      <c r="E32" s="1" t="s">
        <v>34</v>
      </c>
    </row>
    <row r="33" spans="5:16">
      <c r="E33" s="1" t="s">
        <v>35</v>
      </c>
      <c r="F33">
        <v>35698</v>
      </c>
      <c r="G33">
        <v>38606</v>
      </c>
      <c r="H33">
        <v>34929</v>
      </c>
      <c r="P33" s="49" t="s">
        <v>539</v>
      </c>
    </row>
    <row r="34" spans="5:16">
      <c r="E34" s="1" t="s">
        <v>36</v>
      </c>
      <c r="F34">
        <v>34447</v>
      </c>
      <c r="G34">
        <v>31483</v>
      </c>
      <c r="H34">
        <v>30458</v>
      </c>
    </row>
    <row r="35" spans="5:16">
      <c r="E35" s="1" t="s">
        <v>37</v>
      </c>
      <c r="F35">
        <v>25735</v>
      </c>
      <c r="G35">
        <v>24148</v>
      </c>
      <c r="H35">
        <v>0</v>
      </c>
      <c r="P35" s="49" t="s">
        <v>537</v>
      </c>
    </row>
    <row r="36" spans="5:16">
      <c r="E36" s="1" t="s">
        <v>38</v>
      </c>
      <c r="F36"/>
      <c r="G36"/>
      <c r="H36">
        <v>0</v>
      </c>
      <c r="P36" s="50"/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24231</v>
      </c>
      <c r="G40">
        <v>24047</v>
      </c>
      <c r="H40">
        <v>20366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120111</v>
      </c>
      <c r="G43" s="7">
        <f>G32+G33+G34+G35+G36+G37+G38+G39+G40+G41+G42</f>
        <v>118284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15491</v>
      </c>
      <c r="G44" s="7">
        <f>IF(G4=$BF$1,"",G30+G31-G43)</f>
        <v>9407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1084</v>
      </c>
      <c r="G54">
        <v>733</v>
      </c>
      <c r="H54">
        <v>581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-1039</v>
      </c>
      <c r="P56" s="49" t="s">
        <v>538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16575</v>
      </c>
      <c r="G59" s="7">
        <f>IF(G4=$BF$1,"",G44+G45+G46+G47+G48-G49-G50-G51+G52-G53+G54+G55-G56+G57+G58)</f>
        <v>10140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3324</v>
      </c>
      <c r="G60">
        <v>1302</v>
      </c>
      <c r="H60">
        <v>2393</v>
      </c>
      <c r="P60" s="52" t="s">
        <v>534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13251</v>
      </c>
      <c r="G67" s="7">
        <f>IF(G4=$BF$1,"",SUM(G59,-G60,-ABS(G61),-G62,-G66))</f>
        <v>8838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2" t="s">
        <v>69</v>
      </c>
      <c r="F70" s="38">
        <f>29489-64</f>
        <v>29425</v>
      </c>
      <c r="G70" s="38">
        <v>393</v>
      </c>
      <c r="P70" s="52" t="s">
        <v>537</v>
      </c>
    </row>
    <row r="71" spans="5:16">
      <c r="E71" s="6" t="s">
        <v>70</v>
      </c>
      <c r="F71" s="7">
        <f>SUM(F67:F70)</f>
        <v>42676</v>
      </c>
      <c r="G71" s="7">
        <f t="shared" ref="G71:O71" si="14">IF(G4=$BF$1,"",SUM(G67:G70))</f>
        <v>9231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2" t="s">
        <v>74</v>
      </c>
      <c r="F77" s="38">
        <v>-10459</v>
      </c>
      <c r="G77" s="38">
        <v>773</v>
      </c>
      <c r="P77" s="52" t="s">
        <v>537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32217</v>
      </c>
      <c r="G83" s="7">
        <f t="shared" ref="G83:O83" si="15">IF(G4=$BF$1,"",SUM(G71:G82))</f>
        <v>10004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51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21129+3992</f>
        <v>25121</v>
      </c>
      <c r="G92">
        <f>23776+3757</f>
        <v>27533</v>
      </c>
      <c r="P92" s="52" t="s">
        <v>534</v>
      </c>
    </row>
    <row r="93" spans="5:16">
      <c r="E93" s="1" t="s">
        <v>85</v>
      </c>
    </row>
    <row r="94" spans="5:16">
      <c r="E94" s="1" t="s">
        <v>86</v>
      </c>
      <c r="F94" s="38">
        <v>11572</v>
      </c>
      <c r="G94" s="38">
        <v>4951</v>
      </c>
      <c r="P94" s="52" t="s">
        <v>537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36693</v>
      </c>
      <c r="G98" s="7">
        <f>IF(G4=$BF$1,"",G89+G90+G91+G92+G93+G94+G95+G96)</f>
        <v>32484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-20827</v>
      </c>
      <c r="G99" s="38">
        <v>-24392</v>
      </c>
      <c r="P99" s="52" t="s">
        <v>537</v>
      </c>
    </row>
    <row r="100" spans="5:16">
      <c r="E100" s="6" t="s">
        <v>90</v>
      </c>
      <c r="F100" s="7">
        <f>F98+F99</f>
        <v>15866</v>
      </c>
      <c r="G100" s="7">
        <f t="shared" ref="G100:O100" si="17">IF(G4=$BF$1,"",G98+G99)</f>
        <v>8092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86144</v>
      </c>
      <c r="G101">
        <v>86144</v>
      </c>
    </row>
    <row r="102" spans="5:16">
      <c r="E102" s="12" t="s">
        <v>92</v>
      </c>
      <c r="F102">
        <f>53469+5909</f>
        <v>59378</v>
      </c>
      <c r="G102">
        <f>59681+8816</f>
        <v>68497</v>
      </c>
      <c r="P102" s="52" t="s">
        <v>534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145522</v>
      </c>
      <c r="G104" s="7">
        <f t="shared" ref="G104:O104" si="18">IF(G4=$BF$1,"",G101+G102+G103)</f>
        <v>154641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145</v>
      </c>
      <c r="G111">
        <v>45</v>
      </c>
    </row>
    <row r="112" spans="5:16">
      <c r="E112" s="1" t="s">
        <v>102</v>
      </c>
    </row>
    <row r="113" spans="5:16">
      <c r="E113" s="1" t="s">
        <v>103</v>
      </c>
      <c r="F113">
        <v>3376</v>
      </c>
      <c r="G113">
        <v>3772</v>
      </c>
      <c r="P113" s="52" t="s">
        <v>534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  <c r="F124" s="38">
        <v>18352</v>
      </c>
      <c r="G124" s="38">
        <v>16014</v>
      </c>
      <c r="P124" s="52" t="s">
        <v>537</v>
      </c>
    </row>
    <row r="125" spans="5:16">
      <c r="E125" s="1" t="s">
        <v>112</v>
      </c>
      <c r="F125" s="38">
        <v>783</v>
      </c>
      <c r="G125" s="38">
        <f>754+28073</f>
        <v>28827</v>
      </c>
      <c r="P125" s="52" t="s">
        <v>537</v>
      </c>
    </row>
    <row r="126" spans="5:16">
      <c r="E126" s="12" t="s">
        <v>113</v>
      </c>
      <c r="F126">
        <v>16470</v>
      </c>
      <c r="G126"/>
      <c r="P126" s="52" t="s">
        <v>534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200514</v>
      </c>
      <c r="G128" s="7">
        <f t="shared" ref="G128:O128" si="19">IF(G4=$BF$1,"",G100+SUM(G104:G126))</f>
        <v>211391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134321</v>
      </c>
      <c r="G130">
        <v>84768</v>
      </c>
    </row>
    <row r="131" spans="5:16">
      <c r="E131" s="1" t="s">
        <v>118</v>
      </c>
      <c r="F131" s="38">
        <v>34497</v>
      </c>
      <c r="G131" s="38">
        <v>46350</v>
      </c>
      <c r="P131" s="49" t="s">
        <v>537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168818</v>
      </c>
      <c r="G140" s="7">
        <f t="shared" ref="G140:O140" si="20">IF(G4=$BF$1,"",G130+G131+G132+G133+G134+G135+G136+G139)</f>
        <v>131118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f>13596+18016</f>
        <v>31612</v>
      </c>
      <c r="G154">
        <f>16137+8330</f>
        <v>24467</v>
      </c>
      <c r="P154" s="49" t="s">
        <v>534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f>38124+2880</f>
        <v>41004</v>
      </c>
      <c r="G157">
        <f>36691+1327</f>
        <v>38018</v>
      </c>
      <c r="P157" s="49" t="s">
        <v>548</v>
      </c>
    </row>
    <row r="158" spans="5:16">
      <c r="E158" s="1" t="s">
        <v>138</v>
      </c>
    </row>
    <row r="159" spans="5:16">
      <c r="E159" s="1" t="s">
        <v>139</v>
      </c>
      <c r="F159">
        <v>0</v>
      </c>
      <c r="G159">
        <v>6125</v>
      </c>
    </row>
    <row r="160" spans="5:16">
      <c r="E160" s="6" t="s">
        <v>140</v>
      </c>
      <c r="F160" s="7">
        <f>F146+F147+F148+F149+F150+F151+F152+F153+F154+F155+F156+F157+F158+F159</f>
        <v>72616</v>
      </c>
      <c r="G160" s="7">
        <f>IF(G4=$BF$1,"",G146+G147+G148+G149+G150+G151+G152+G153+G154+G155+G156+G157+G158+G159)</f>
        <v>68610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241434</v>
      </c>
      <c r="G161" s="7">
        <f t="shared" ref="G161:O161" si="22">IF(G4=$BF$1,"",G140+G145+G160)</f>
        <v>199728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29214</v>
      </c>
      <c r="G172">
        <v>22416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8497+3082</f>
        <v>11579</v>
      </c>
      <c r="G184">
        <f>4178+2762</f>
        <v>6940</v>
      </c>
      <c r="P184" s="52" t="s">
        <v>534</v>
      </c>
    </row>
    <row r="185" spans="5:16">
      <c r="E185" s="12" t="s">
        <v>162</v>
      </c>
      <c r="F185">
        <v>66061</v>
      </c>
      <c r="G185">
        <v>64938</v>
      </c>
    </row>
    <row r="187" spans="5:16">
      <c r="E187" s="1" t="s">
        <v>163</v>
      </c>
      <c r="F187"/>
      <c r="G187"/>
      <c r="P187" s="52" t="s">
        <v>538</v>
      </c>
    </row>
    <row r="188" spans="5:16">
      <c r="E188" s="1" t="s">
        <v>164</v>
      </c>
      <c r="F188">
        <v>0</v>
      </c>
      <c r="G188">
        <v>6772</v>
      </c>
    </row>
    <row r="189" spans="5:16">
      <c r="E189" s="6" t="s">
        <v>13</v>
      </c>
      <c r="F189" s="7">
        <f>SUM(F163:F188)</f>
        <v>106854</v>
      </c>
      <c r="G189" s="7">
        <f t="shared" ref="G189:O189" si="23">IF(G4=$BF$1,"",SUM(G163:G188))</f>
        <v>101066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/>
      <c r="G197"/>
      <c r="P197" s="52" t="s">
        <v>538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11068</v>
      </c>
      <c r="G203">
        <v>0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2868</v>
      </c>
      <c r="G206" s="38">
        <v>6287</v>
      </c>
      <c r="P206" s="52" t="s">
        <v>537</v>
      </c>
    </row>
    <row r="209" spans="5:16">
      <c r="E209" s="1" t="s">
        <v>180</v>
      </c>
      <c r="F209">
        <v>2211</v>
      </c>
      <c r="G209">
        <v>3596</v>
      </c>
    </row>
    <row r="210" spans="5:16">
      <c r="E210" s="6" t="s">
        <v>14</v>
      </c>
      <c r="F210" s="7">
        <f>SUM(F191:F209)</f>
        <v>16147</v>
      </c>
      <c r="G210" s="7">
        <f t="shared" ref="G210:O210" si="24">IF(G4=$BF$1,"",SUM(G191:G209))</f>
        <v>9883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286597</v>
      </c>
      <c r="G212">
        <v>282666</v>
      </c>
      <c r="P212" s="52" t="s">
        <v>537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32373</v>
      </c>
      <c r="G217">
        <v>17542</v>
      </c>
    </row>
    <row r="218" spans="5:16">
      <c r="E218" s="1" t="s">
        <v>188</v>
      </c>
    </row>
    <row r="219" spans="5:16">
      <c r="E219" s="1" t="s">
        <v>189</v>
      </c>
      <c r="F219">
        <v>-23</v>
      </c>
      <c r="G219">
        <v>-38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318947</v>
      </c>
      <c r="G227" s="7">
        <f t="shared" ref="G227:O227" si="25">IF(G4=$BF$1,"",SUM(G212:G226))</f>
        <v>300170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32217</v>
      </c>
      <c r="G267">
        <v>55980</v>
      </c>
      <c r="H267">
        <v>3755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24231</v>
      </c>
      <c r="G271">
        <v>24047</v>
      </c>
      <c r="H271">
        <v>20366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  <c r="F276">
        <v>1271</v>
      </c>
      <c r="G276">
        <v>0</v>
      </c>
      <c r="H276">
        <v>0</v>
      </c>
    </row>
    <row r="277" spans="5:8" ht="25.5" customHeight="1">
      <c r="E277" s="1" t="s">
        <v>242</v>
      </c>
    </row>
    <row r="278" spans="5:8">
      <c r="E278" s="1" t="s">
        <v>243</v>
      </c>
      <c r="F278">
        <v>117</v>
      </c>
      <c r="G278">
        <v>101</v>
      </c>
      <c r="H278">
        <v>76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16513</v>
      </c>
      <c r="G284">
        <v>638</v>
      </c>
      <c r="H284">
        <v>2496</v>
      </c>
    </row>
    <row r="285" spans="5:8">
      <c r="E285" s="1" t="s">
        <v>248</v>
      </c>
      <c r="F285">
        <v>-4294</v>
      </c>
      <c r="G285">
        <v>1736</v>
      </c>
      <c r="H285">
        <v>1895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-9</v>
      </c>
      <c r="G288">
        <v>409</v>
      </c>
      <c r="H288">
        <v>1026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37829</v>
      </c>
      <c r="G296" s="7">
        <f>IF(G4=$BF$1,"",G271+G272+G273+G274+G275+G276+G277+G278+G279+G280+G281+G282+G283+G284+G285+G286+G287+G288+G289+G290+G291+G292+G293+G294+G295)</f>
        <v>26931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70046</v>
      </c>
      <c r="G297" s="7">
        <f t="shared" ref="G297:O297" si="27">IF(G4=$BF$1,"",MIN(F267,F268,F269)+F296)</f>
        <v>70046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-3938</v>
      </c>
      <c r="G302">
        <v>-25</v>
      </c>
      <c r="H302">
        <v>-1176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5103</v>
      </c>
      <c r="G309">
        <v>-552</v>
      </c>
      <c r="H309">
        <v>1586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2008</v>
      </c>
      <c r="G313">
        <v>5784</v>
      </c>
      <c r="H313">
        <v>1674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-30</v>
      </c>
      <c r="G316">
        <v>-201</v>
      </c>
      <c r="H316">
        <v>323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3143</v>
      </c>
      <c r="G318" s="7">
        <f>IF(G4=$BF$1,"",G299+G300+G301+G302+G303+G304+G305+G306+G307+G308+G309+G310+G311+G312+G313+G314+G315+G316+G317)</f>
        <v>5006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73189</v>
      </c>
      <c r="G319" s="7">
        <f t="shared" ref="G319:O319" si="28">IF(G4=$BF$1,"",G297+G318)</f>
        <v>75052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73189</v>
      </c>
      <c r="G326" s="7">
        <f t="shared" ref="G326:O326" si="30">IF(G4=$BF$1,"",G325+G319)</f>
        <v>75052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-7166</v>
      </c>
      <c r="G328">
        <v>-5515</v>
      </c>
      <c r="H328">
        <v>-4806</v>
      </c>
    </row>
    <row r="329" spans="5:15">
      <c r="E329" s="1" t="s">
        <v>288</v>
      </c>
      <c r="F329">
        <v>0</v>
      </c>
      <c r="G329">
        <v>0</v>
      </c>
      <c r="H329">
        <v>975</v>
      </c>
    </row>
    <row r="330" spans="5:15">
      <c r="E330" s="1" t="s">
        <v>289</v>
      </c>
    </row>
    <row r="331" spans="5:15">
      <c r="E331" s="1" t="s">
        <v>290</v>
      </c>
      <c r="F331">
        <v>-57918</v>
      </c>
      <c r="G331">
        <v>-83779</v>
      </c>
      <c r="H331">
        <v>-106965</v>
      </c>
    </row>
    <row r="332" spans="5:15">
      <c r="E332" s="12" t="s">
        <v>291</v>
      </c>
      <c r="F332">
        <v>68992</v>
      </c>
      <c r="G332">
        <v>90073</v>
      </c>
      <c r="H332">
        <v>119395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3908</v>
      </c>
      <c r="G337" s="7">
        <f>IF(G4=$BF$1,"",SUM(G328:G336))</f>
        <v>779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4827</v>
      </c>
      <c r="G339">
        <v>413</v>
      </c>
      <c r="H339">
        <v>145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-32357</v>
      </c>
      <c r="G348">
        <v>0</v>
      </c>
      <c r="H348">
        <v>0</v>
      </c>
    </row>
    <row r="349" spans="5:15">
      <c r="E349" s="12" t="s">
        <v>308</v>
      </c>
      <c r="F349">
        <v>-438</v>
      </c>
      <c r="G349">
        <v>-412</v>
      </c>
      <c r="H349">
        <v>-316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-27968</v>
      </c>
      <c r="G352" s="7">
        <f>IF(G4=$BF$1,"",SUM(G339:G351))</f>
        <v>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49129</v>
      </c>
      <c r="G353" s="7">
        <f t="shared" ref="G353:O353" si="33">IF(G4=$BF$1,"",G326+G337+G352)</f>
        <v>75832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49129</v>
      </c>
      <c r="G355" s="7">
        <f t="shared" ref="G355:O355" si="34">IF(G4=$BF$1,"",G353+G354)</f>
        <v>75832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84768</v>
      </c>
      <c r="G356">
        <v>49634</v>
      </c>
      <c r="H356">
        <v>82010</v>
      </c>
    </row>
    <row r="357" spans="5:15">
      <c r="E357" s="6" t="s">
        <v>316</v>
      </c>
      <c r="F357" s="7">
        <f>F355+F356</f>
        <v>133897</v>
      </c>
      <c r="G357" s="7">
        <f t="shared" ref="G357:O357" si="35">IF(G4=$BF$1,"",G355+G356)</f>
        <v>125466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7.7790031596238235E-2</v>
      </c>
      <c r="G364" s="24">
        <f t="shared" si="37"/>
        <v>28.967786919537023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3.6231177553894485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7.4988020500147162E-2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0.58546041724233211</v>
      </c>
      <c r="G369" s="27">
        <f t="shared" si="41"/>
        <v>0.59419075937998778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6.6882253384912965E-2</v>
      </c>
      <c r="G370" s="27">
        <f t="shared" si="42"/>
        <v>4.3774051996519292E-2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0.18425324675324675</v>
      </c>
      <c r="G371" s="28">
        <f t="shared" si="43"/>
        <v>4.2955062610807865E-2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9.6563396598694867E-2</v>
      </c>
      <c r="G372" s="27">
        <f t="shared" si="44"/>
        <v>2.2453352922146629E-2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0.1338027948217102</v>
      </c>
      <c r="G373" s="27">
        <f t="shared" si="45"/>
        <v>3.0752573541659726E-2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0.27831554843556255</v>
      </c>
      <c r="G376" s="30">
        <f t="shared" si="47"/>
        <v>0.26987076734473475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0.38564714513696635</v>
      </c>
      <c r="G377" s="30">
        <f t="shared" si="48"/>
        <v>0.36962054835593167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2.2594755460722107</v>
      </c>
      <c r="G382" s="32">
        <f t="shared" si="51"/>
        <v>1.9762135634140068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2.2594755460722107</v>
      </c>
      <c r="G383" s="32">
        <f t="shared" si="52"/>
        <v>1.9762135634140068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1.5798940610552716</v>
      </c>
      <c r="G384" s="32">
        <f t="shared" si="53"/>
        <v>1.2973502463736568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0.68494394220150856</v>
      </c>
      <c r="G385" s="32">
        <f t="shared" si="54"/>
        <v>0.74260384303326543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134321</v>
      </c>
      <c r="G418" s="17">
        <f>G130-G417</f>
        <v>84768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29214</v>
      </c>
      <c r="G433" s="17">
        <f>G172-G432</f>
        <v>22416</v>
      </c>
    </row>
  </sheetData>
  <conditionalFormatting sqref="E101:E103 E130:G136 E138:G139 F137:G137 E89:G97 E156:G159 H146:O159 E267:O269 F333:O336 E330:E336 E339:O351">
    <cfRule type="expression" dxfId="46" priority="29">
      <formula>MOD(ROW(),2)=0</formula>
    </cfRule>
  </conditionalFormatting>
  <conditionalFormatting sqref="F101:G103">
    <cfRule type="expression" dxfId="45" priority="28">
      <formula>MOD(ROW(),2)=0</formula>
    </cfRule>
  </conditionalFormatting>
  <conditionalFormatting sqref="E243:G243">
    <cfRule type="expression" dxfId="44" priority="34">
      <formula>MOD(ROW(),2)=0</formula>
    </cfRule>
  </conditionalFormatting>
  <conditionalFormatting sqref="E323:E324">
    <cfRule type="expression" dxfId="43" priority="30">
      <formula>MOD(ROW(),2)=0</formula>
    </cfRule>
  </conditionalFormatting>
  <conditionalFormatting sqref="E329">
    <cfRule type="expression" dxfId="42" priority="27">
      <formula>MOD(ROW(),2)=0</formula>
    </cfRule>
  </conditionalFormatting>
  <conditionalFormatting sqref="E24:G29">
    <cfRule type="expression" dxfId="41" priority="47">
      <formula>MOD(ROW(),2)=0</formula>
    </cfRule>
  </conditionalFormatting>
  <conditionalFormatting sqref="E99:G99 E328:G328 F329:G332 E31:G34 E36:G42 E35">
    <cfRule type="expression" dxfId="40" priority="48">
      <formula>MOD(ROW(),2)=0</formula>
    </cfRule>
  </conditionalFormatting>
  <conditionalFormatting sqref="E45:G58">
    <cfRule type="expression" dxfId="39" priority="46">
      <formula>MOD(ROW(),2)=0</formula>
    </cfRule>
  </conditionalFormatting>
  <conditionalFormatting sqref="E60:G66">
    <cfRule type="expression" dxfId="38" priority="45">
      <formula>MOD(ROW(),2)=0</formula>
    </cfRule>
  </conditionalFormatting>
  <conditionalFormatting sqref="E68:G70">
    <cfRule type="expression" dxfId="37" priority="44">
      <formula>MOD(ROW(),2)=0</formula>
    </cfRule>
  </conditionalFormatting>
  <conditionalFormatting sqref="E72:G82">
    <cfRule type="expression" dxfId="36" priority="43">
      <formula>MOD(ROW(),2)=0</formula>
    </cfRule>
  </conditionalFormatting>
  <conditionalFormatting sqref="E84:G86">
    <cfRule type="expression" dxfId="35" priority="42">
      <formula>MOD(ROW(),2)=0</formula>
    </cfRule>
  </conditionalFormatting>
  <conditionalFormatting sqref="E107:G127">
    <cfRule type="expression" dxfId="34" priority="41">
      <formula>MOD(ROW(),2)=0</formula>
    </cfRule>
  </conditionalFormatting>
  <conditionalFormatting sqref="E141:G144">
    <cfRule type="expression" dxfId="33" priority="40">
      <formula>MOD(ROW(),2)=0</formula>
    </cfRule>
  </conditionalFormatting>
  <conditionalFormatting sqref="E146:G154 F155:G155">
    <cfRule type="expression" dxfId="32" priority="39">
      <formula>MOD(ROW(),2)=0</formula>
    </cfRule>
  </conditionalFormatting>
  <conditionalFormatting sqref="E163:G188">
    <cfRule type="expression" dxfId="31" priority="38">
      <formula>MOD(ROW(),2)=0</formula>
    </cfRule>
  </conditionalFormatting>
  <conditionalFormatting sqref="E191:G209">
    <cfRule type="expression" dxfId="30" priority="37">
      <formula>MOD(ROW(),2)=0</formula>
    </cfRule>
  </conditionalFormatting>
  <conditionalFormatting sqref="E212:G226">
    <cfRule type="expression" dxfId="29" priority="36">
      <formula>MOD(ROW(),2)=0</formula>
    </cfRule>
  </conditionalFormatting>
  <conditionalFormatting sqref="E229:G242">
    <cfRule type="expression" dxfId="28" priority="35">
      <formula>MOD(ROW(),2)=0</formula>
    </cfRule>
  </conditionalFormatting>
  <conditionalFormatting sqref="E245:G262">
    <cfRule type="expression" dxfId="27" priority="33">
      <formula>MOD(ROW(),2)=0</formula>
    </cfRule>
  </conditionalFormatting>
  <conditionalFormatting sqref="E271:G295 E321:G322 E354:F354 E356:F356 E358:G360 F323:G324 E299:G317">
    <cfRule type="expression" dxfId="26" priority="32">
      <formula>MOD(ROW(),2)=0</formula>
    </cfRule>
  </conditionalFormatting>
  <conditionalFormatting sqref="G354 G356">
    <cfRule type="expression" dxfId="25" priority="31">
      <formula>MOD(ROW(),2)=0</formula>
    </cfRule>
  </conditionalFormatting>
  <conditionalFormatting sqref="E105:G106">
    <cfRule type="expression" dxfId="24" priority="26">
      <formula>MOD(ROW(),2)=0</formula>
    </cfRule>
  </conditionalFormatting>
  <conditionalFormatting sqref="E155">
    <cfRule type="expression" dxfId="23" priority="25">
      <formula>MOD(ROW(),2)=0</formula>
    </cfRule>
  </conditionalFormatting>
  <conditionalFormatting sqref="H24:O29">
    <cfRule type="expression" dxfId="22" priority="24">
      <formula>MOD(ROW(),2)=0</formula>
    </cfRule>
  </conditionalFormatting>
  <conditionalFormatting sqref="H89:O97">
    <cfRule type="expression" dxfId="21" priority="5">
      <formula>MOD(ROW(),2)=0</formula>
    </cfRule>
  </conditionalFormatting>
  <conditionalFormatting sqref="H101:O103">
    <cfRule type="expression" dxfId="20" priority="4">
      <formula>MOD(ROW(),2)=0</formula>
    </cfRule>
  </conditionalFormatting>
  <conditionalFormatting sqref="H243:O243">
    <cfRule type="expression" dxfId="19" priority="9">
      <formula>MOD(ROW(),2)=0</formula>
    </cfRule>
  </conditionalFormatting>
  <conditionalFormatting sqref="H31:O34 H99:O99 H328:O332 H36:O42">
    <cfRule type="expression" dxfId="18" priority="23">
      <formula>MOD(ROW(),2)=0</formula>
    </cfRule>
  </conditionalFormatting>
  <conditionalFormatting sqref="H45:O58">
    <cfRule type="expression" dxfId="17" priority="22">
      <formula>MOD(ROW(),2)=0</formula>
    </cfRule>
  </conditionalFormatting>
  <conditionalFormatting sqref="H60:O66">
    <cfRule type="expression" dxfId="16" priority="21">
      <formula>MOD(ROW(),2)=0</formula>
    </cfRule>
  </conditionalFormatting>
  <conditionalFormatting sqref="H68:O70">
    <cfRule type="expression" dxfId="15" priority="20">
      <formula>MOD(ROW(),2)=0</formula>
    </cfRule>
  </conditionalFormatting>
  <conditionalFormatting sqref="H72:O82">
    <cfRule type="expression" dxfId="14" priority="19">
      <formula>MOD(ROW(),2)=0</formula>
    </cfRule>
  </conditionalFormatting>
  <conditionalFormatting sqref="H84:O86">
    <cfRule type="expression" dxfId="13" priority="18">
      <formula>MOD(ROW(),2)=0</formula>
    </cfRule>
  </conditionalFormatting>
  <conditionalFormatting sqref="H107:O127">
    <cfRule type="expression" dxfId="12" priority="17">
      <formula>MOD(ROW(),2)=0</formula>
    </cfRule>
  </conditionalFormatting>
  <conditionalFormatting sqref="H130:O139">
    <cfRule type="expression" dxfId="11" priority="16">
      <formula>MOD(ROW(),2)=0</formula>
    </cfRule>
  </conditionalFormatting>
  <conditionalFormatting sqref="H141:O144">
    <cfRule type="expression" dxfId="10" priority="15">
      <formula>MOD(ROW(),2)=0</formula>
    </cfRule>
  </conditionalFormatting>
  <conditionalFormatting sqref="H163:O188">
    <cfRule type="expression" dxfId="9" priority="13">
      <formula>MOD(ROW(),2)=0</formula>
    </cfRule>
  </conditionalFormatting>
  <conditionalFormatting sqref="H191:O209">
    <cfRule type="expression" dxfId="8" priority="12">
      <formula>MOD(ROW(),2)=0</formula>
    </cfRule>
  </conditionalFormatting>
  <conditionalFormatting sqref="H212:O226">
    <cfRule type="expression" dxfId="7" priority="11">
      <formula>MOD(ROW(),2)=0</formula>
    </cfRule>
  </conditionalFormatting>
  <conditionalFormatting sqref="H229:O242">
    <cfRule type="expression" dxfId="6" priority="10">
      <formula>MOD(ROW(),2)=0</formula>
    </cfRule>
  </conditionalFormatting>
  <conditionalFormatting sqref="H245:O262">
    <cfRule type="expression" dxfId="5" priority="8">
      <formula>MOD(ROW(),2)=0</formula>
    </cfRule>
  </conditionalFormatting>
  <conditionalFormatting sqref="H271:O295 H321:O324 H358:O360 H299:O317">
    <cfRule type="expression" dxfId="4" priority="7">
      <formula>MOD(ROW(),2)=0</formula>
    </cfRule>
  </conditionalFormatting>
  <conditionalFormatting sqref="H354:O354 H356:O356">
    <cfRule type="expression" dxfId="3" priority="6">
      <formula>MOD(ROW(),2)=0</formula>
    </cfRule>
  </conditionalFormatting>
  <conditionalFormatting sqref="H105:O106">
    <cfRule type="expression" dxfId="2" priority="3">
      <formula>MOD(ROW(),2)=0</formula>
    </cfRule>
  </conditionalFormatting>
  <conditionalFormatting sqref="F35:G35">
    <cfRule type="expression" dxfId="1" priority="2">
      <formula>MOD(ROW(),2)=0</formula>
    </cfRule>
  </conditionalFormatting>
  <conditionalFormatting sqref="H35:O3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515</v>
      </c>
      <c r="B1" s="39" t="s">
        <v>516</v>
      </c>
      <c r="C1" s="39" t="s">
        <v>517</v>
      </c>
      <c r="D1" s="39" t="s">
        <v>518</v>
      </c>
      <c r="E1" s="39"/>
    </row>
    <row r="2" spans="1:5">
      <c r="A2" s="41" t="s">
        <v>535</v>
      </c>
      <c r="B2" s="41" t="s">
        <v>519</v>
      </c>
      <c r="C2" s="39">
        <v>1</v>
      </c>
      <c r="D2" s="39" t="s">
        <v>520</v>
      </c>
      <c r="E2" s="39"/>
    </row>
    <row r="3" spans="1:5">
      <c r="A3" s="42" t="s">
        <v>536</v>
      </c>
      <c r="B3" s="42" t="s">
        <v>521</v>
      </c>
      <c r="C3" s="39">
        <v>0</v>
      </c>
      <c r="D3" s="39" t="s">
        <v>520</v>
      </c>
    </row>
    <row r="4" spans="1:5">
      <c r="A4" s="41" t="s">
        <v>522</v>
      </c>
      <c r="B4" s="41" t="s">
        <v>523</v>
      </c>
      <c r="C4" s="39">
        <v>0</v>
      </c>
      <c r="D4" s="39" t="s">
        <v>520</v>
      </c>
    </row>
    <row r="5" spans="1:5">
      <c r="A5" s="43" t="s">
        <v>541</v>
      </c>
      <c r="B5" s="44" t="s">
        <v>540</v>
      </c>
      <c r="C5" s="39">
        <v>0</v>
      </c>
      <c r="D5" s="39" t="s">
        <v>520</v>
      </c>
    </row>
    <row r="6" spans="1:5">
      <c r="A6" s="42" t="s">
        <v>543</v>
      </c>
      <c r="B6" s="44" t="s">
        <v>542</v>
      </c>
      <c r="C6" s="39">
        <v>0</v>
      </c>
      <c r="D6" s="39" t="s">
        <v>520</v>
      </c>
    </row>
    <row r="7" spans="1:5">
      <c r="A7" s="43" t="s">
        <v>440</v>
      </c>
      <c r="B7" s="41" t="s">
        <v>69</v>
      </c>
      <c r="C7" s="39">
        <v>1</v>
      </c>
      <c r="D7" s="39" t="s">
        <v>520</v>
      </c>
    </row>
    <row r="8" spans="1:5">
      <c r="A8" s="43" t="s">
        <v>441</v>
      </c>
      <c r="B8" s="42" t="s">
        <v>69</v>
      </c>
      <c r="C8" s="39">
        <v>1</v>
      </c>
      <c r="D8" s="39" t="s">
        <v>520</v>
      </c>
    </row>
    <row r="9" spans="1:5">
      <c r="A9" s="42" t="s">
        <v>544</v>
      </c>
      <c r="B9" s="42" t="s">
        <v>74</v>
      </c>
      <c r="C9" s="39">
        <v>2</v>
      </c>
      <c r="D9" s="39" t="s">
        <v>520</v>
      </c>
    </row>
    <row r="10" spans="1:5">
      <c r="A10" s="45" t="s">
        <v>545</v>
      </c>
      <c r="B10" s="42" t="s">
        <v>527</v>
      </c>
      <c r="C10" s="39">
        <v>1</v>
      </c>
      <c r="D10" s="39" t="s">
        <v>520</v>
      </c>
    </row>
    <row r="11" spans="1:5">
      <c r="A11" s="45" t="s">
        <v>524</v>
      </c>
      <c r="B11" s="42" t="s">
        <v>525</v>
      </c>
      <c r="C11" s="39">
        <v>1</v>
      </c>
      <c r="D11" s="39" t="s">
        <v>520</v>
      </c>
    </row>
    <row r="12" spans="1:5">
      <c r="A12" s="46" t="s">
        <v>526</v>
      </c>
      <c r="B12" s="46" t="s">
        <v>527</v>
      </c>
      <c r="C12" s="39">
        <v>1</v>
      </c>
      <c r="D12" s="39" t="s">
        <v>520</v>
      </c>
    </row>
    <row r="13" spans="1:5">
      <c r="A13" s="46" t="s">
        <v>546</v>
      </c>
      <c r="B13" s="46" t="s">
        <v>528</v>
      </c>
      <c r="C13" s="39">
        <v>1</v>
      </c>
      <c r="D13" s="39" t="s">
        <v>520</v>
      </c>
    </row>
    <row r="14" spans="1:5">
      <c r="A14" s="46" t="s">
        <v>547</v>
      </c>
      <c r="B14" s="46" t="s">
        <v>529</v>
      </c>
      <c r="C14" s="39">
        <v>1</v>
      </c>
      <c r="D14" s="39" t="s">
        <v>520</v>
      </c>
    </row>
    <row r="15" spans="1:5">
      <c r="A15" s="47" t="s">
        <v>530</v>
      </c>
      <c r="B15" s="47" t="s">
        <v>137</v>
      </c>
      <c r="C15" s="39">
        <v>1</v>
      </c>
      <c r="D15" s="39" t="s">
        <v>520</v>
      </c>
    </row>
    <row r="16" spans="1:5">
      <c r="A16" s="47" t="s">
        <v>549</v>
      </c>
      <c r="B16" s="47" t="s">
        <v>137</v>
      </c>
      <c r="C16" s="39">
        <v>1</v>
      </c>
      <c r="D16" s="39" t="s">
        <v>520</v>
      </c>
    </row>
    <row r="17" spans="1:4">
      <c r="A17" s="47" t="s">
        <v>551</v>
      </c>
      <c r="B17" s="47" t="s">
        <v>550</v>
      </c>
      <c r="C17" s="39">
        <v>1</v>
      </c>
      <c r="D17" s="39" t="s">
        <v>520</v>
      </c>
    </row>
    <row r="18" spans="1:4">
      <c r="A18" s="47" t="s">
        <v>552</v>
      </c>
      <c r="B18" s="47" t="s">
        <v>550</v>
      </c>
      <c r="C18" s="39">
        <v>1</v>
      </c>
      <c r="D18" s="39" t="s">
        <v>520</v>
      </c>
    </row>
    <row r="19" spans="1:4">
      <c r="A19" s="43" t="s">
        <v>553</v>
      </c>
      <c r="B19" s="47" t="s">
        <v>92</v>
      </c>
      <c r="C19" s="39">
        <v>1</v>
      </c>
      <c r="D19" s="39" t="s">
        <v>520</v>
      </c>
    </row>
    <row r="20" spans="1:4">
      <c r="A20" s="43" t="s">
        <v>554</v>
      </c>
      <c r="B20" s="45" t="s">
        <v>92</v>
      </c>
      <c r="C20" s="39">
        <v>1</v>
      </c>
      <c r="D20" s="39" t="s">
        <v>520</v>
      </c>
    </row>
    <row r="21" spans="1:4">
      <c r="A21" s="43" t="s">
        <v>555</v>
      </c>
      <c r="B21" s="47" t="s">
        <v>556</v>
      </c>
      <c r="C21" s="39">
        <v>1</v>
      </c>
      <c r="D21" s="39" t="s">
        <v>520</v>
      </c>
    </row>
    <row r="22" spans="1:4">
      <c r="A22" s="47" t="s">
        <v>557</v>
      </c>
      <c r="B22" s="47" t="s">
        <v>113</v>
      </c>
      <c r="C22" s="39">
        <v>1</v>
      </c>
      <c r="D22" s="39" t="s">
        <v>520</v>
      </c>
    </row>
    <row r="23" spans="1:4">
      <c r="A23" s="48" t="s">
        <v>559</v>
      </c>
      <c r="B23" s="47" t="s">
        <v>558</v>
      </c>
      <c r="C23" s="39">
        <v>1</v>
      </c>
      <c r="D23" s="39" t="s">
        <v>520</v>
      </c>
    </row>
    <row r="24" spans="1:4">
      <c r="A24" s="47" t="s">
        <v>531</v>
      </c>
      <c r="B24" s="47" t="s">
        <v>532</v>
      </c>
      <c r="C24" s="39">
        <v>1</v>
      </c>
      <c r="D24" s="39" t="s">
        <v>520</v>
      </c>
    </row>
    <row r="25" spans="1:4">
      <c r="A25" s="47" t="s">
        <v>560</v>
      </c>
      <c r="B25" s="47" t="s">
        <v>532</v>
      </c>
      <c r="C25" s="39">
        <v>1</v>
      </c>
      <c r="D25" s="39" t="s">
        <v>520</v>
      </c>
    </row>
    <row r="26" spans="1:4" ht="25.5">
      <c r="A26" s="48" t="s">
        <v>533</v>
      </c>
      <c r="B26" s="48" t="s">
        <v>161</v>
      </c>
      <c r="C26" s="39">
        <v>1</v>
      </c>
      <c r="D26" s="39" t="s">
        <v>520</v>
      </c>
    </row>
    <row r="27" spans="1:4">
      <c r="A27" s="47" t="s">
        <v>561</v>
      </c>
      <c r="B27" s="48" t="s">
        <v>161</v>
      </c>
      <c r="C27" s="39">
        <v>1</v>
      </c>
      <c r="D27" s="39" t="s">
        <v>520</v>
      </c>
    </row>
    <row r="28" spans="1:4">
      <c r="A28" s="47" t="s">
        <v>562</v>
      </c>
      <c r="B28" s="48" t="s">
        <v>179</v>
      </c>
      <c r="C28" s="39">
        <v>1</v>
      </c>
      <c r="D28" s="39" t="s">
        <v>520</v>
      </c>
    </row>
    <row r="29" spans="1:4">
      <c r="A29" s="47" t="s">
        <v>564</v>
      </c>
      <c r="B29" s="48" t="s">
        <v>563</v>
      </c>
      <c r="C29" s="39">
        <v>1</v>
      </c>
      <c r="D29" s="39" t="s">
        <v>520</v>
      </c>
    </row>
    <row r="30" spans="1:4">
      <c r="A30" s="42"/>
      <c r="B30" s="48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6"/>
      <c r="B33" s="48"/>
      <c r="C33" s="39"/>
      <c r="D33" s="39"/>
    </row>
    <row r="34" spans="1:4">
      <c r="A34" s="46"/>
      <c r="B34" s="48"/>
      <c r="C34" s="39"/>
      <c r="D34" s="39"/>
    </row>
    <row r="35" spans="1:4">
      <c r="A35" s="46"/>
      <c r="B35" s="48"/>
      <c r="C35" s="39"/>
      <c r="D35" s="39"/>
    </row>
    <row r="36" spans="1:4">
      <c r="A36" s="42"/>
      <c r="B36" s="42"/>
      <c r="C36" s="39"/>
      <c r="D36" s="39"/>
    </row>
    <row r="37" spans="1:4">
      <c r="A37" s="46"/>
      <c r="B37" s="48"/>
      <c r="C37" s="39"/>
      <c r="D37" s="39"/>
    </row>
    <row r="38" spans="1:4">
      <c r="A38" s="42"/>
      <c r="B38" s="42"/>
      <c r="C38" s="39"/>
      <c r="D38" s="39"/>
    </row>
    <row r="39" spans="1:4">
      <c r="A39" s="46"/>
      <c r="B39" s="48"/>
      <c r="C39" s="39"/>
      <c r="D39" s="39"/>
    </row>
    <row r="40" spans="1:4">
      <c r="A40" s="42"/>
      <c r="B40" s="48"/>
      <c r="C40" s="39"/>
      <c r="D40" s="39"/>
    </row>
    <row r="41" spans="1:4">
      <c r="A41" s="42"/>
      <c r="B41" s="48"/>
      <c r="C41" s="39"/>
      <c r="D41" s="39"/>
    </row>
    <row r="42" spans="1:4">
      <c r="A42" s="48"/>
      <c r="B42" s="48"/>
      <c r="C42" s="39"/>
      <c r="D42" s="39"/>
    </row>
    <row r="43" spans="1:4">
      <c r="A43" s="46"/>
      <c r="B43" s="48"/>
      <c r="C43" s="39"/>
      <c r="D43" s="39"/>
    </row>
    <row r="44" spans="1:4">
      <c r="A44" s="42"/>
      <c r="B44" s="48"/>
      <c r="C44" s="39"/>
      <c r="D44" s="39"/>
    </row>
    <row r="45" spans="1:4">
      <c r="A45" s="46"/>
      <c r="B45" s="48"/>
      <c r="C45" s="39"/>
      <c r="D45" s="39"/>
    </row>
    <row r="46" spans="1:4">
      <c r="A46" s="48"/>
      <c r="B46" s="48"/>
      <c r="C46" s="39"/>
      <c r="D46" s="39"/>
    </row>
    <row r="47" spans="1:4">
      <c r="A47" s="48"/>
      <c r="B47" s="48"/>
      <c r="C47" s="39"/>
      <c r="D47" s="39"/>
    </row>
    <row r="48" spans="1:4">
      <c r="A48" s="48"/>
      <c r="B48" s="48"/>
      <c r="C48" s="39"/>
      <c r="D48" s="39"/>
    </row>
    <row r="49" spans="1:4">
      <c r="A49" s="48"/>
      <c r="B49" s="48"/>
      <c r="C49" s="39"/>
      <c r="D49" s="39"/>
    </row>
    <row r="50" spans="1:4">
      <c r="A50" s="48"/>
      <c r="B50" s="48"/>
      <c r="C50" s="39"/>
      <c r="D50" s="39"/>
    </row>
    <row r="51" spans="1:4">
      <c r="A51" s="48"/>
      <c r="B51" s="48"/>
      <c r="C51" s="39"/>
      <c r="D51" s="39"/>
    </row>
    <row r="52" spans="1:4">
      <c r="A52" s="48"/>
      <c r="B52" s="48"/>
      <c r="C52" s="39"/>
      <c r="D52" s="39"/>
    </row>
    <row r="53" spans="1:4">
      <c r="A53" s="48"/>
      <c r="B53" s="48"/>
      <c r="C53" s="39"/>
      <c r="D53" s="39"/>
    </row>
    <row r="54" spans="1:4">
      <c r="A54" s="48"/>
      <c r="B54" s="48"/>
      <c r="C54" s="39"/>
      <c r="D54" s="39"/>
    </row>
    <row r="55" spans="1:4">
      <c r="A55" s="48"/>
      <c r="B55" s="48"/>
      <c r="C55" s="39"/>
      <c r="D55" s="39"/>
    </row>
    <row r="56" spans="1:4">
      <c r="A56" s="48"/>
      <c r="B56" s="48"/>
      <c r="C56" s="39"/>
      <c r="D56" s="39"/>
    </row>
    <row r="57" spans="1:4">
      <c r="A57" s="48"/>
      <c r="B57" s="48"/>
      <c r="C57" s="39"/>
      <c r="D57" s="39"/>
    </row>
    <row r="58" spans="1:4">
      <c r="A58" s="48"/>
      <c r="B58" s="48"/>
      <c r="C58" s="39"/>
      <c r="D58" s="39"/>
    </row>
    <row r="59" spans="1:4">
      <c r="A59" s="48"/>
      <c r="B59" s="48"/>
      <c r="C59" s="39"/>
      <c r="D59" s="39"/>
    </row>
    <row r="60" spans="1:4">
      <c r="A60" s="48"/>
      <c r="B60" s="48"/>
      <c r="C60" s="39"/>
      <c r="D60" s="39"/>
    </row>
    <row r="61" spans="1:4">
      <c r="A61" s="48"/>
      <c r="B61" s="48"/>
      <c r="C61" s="39"/>
      <c r="D61" s="39"/>
    </row>
    <row r="62" spans="1:4">
      <c r="A62" s="48"/>
      <c r="B62" s="48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</v>
      </c>
      <c r="F2">
        <v>31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134321</v>
      </c>
      <c r="F6">
        <v>84768</v>
      </c>
    </row>
    <row r="7" spans="1:6">
      <c r="A7" t="s">
        <v>378</v>
      </c>
      <c r="B7" t="s">
        <v>103</v>
      </c>
      <c r="C7" t="s">
        <v>103</v>
      </c>
      <c r="D7" t="s">
        <v>80</v>
      </c>
      <c r="E7">
        <v>34497</v>
      </c>
      <c r="F7">
        <v>46350</v>
      </c>
    </row>
    <row r="8" spans="1:6">
      <c r="A8" t="s">
        <v>379</v>
      </c>
      <c r="B8" t="s">
        <v>352</v>
      </c>
      <c r="C8" t="s">
        <v>137</v>
      </c>
      <c r="D8" t="s">
        <v>116</v>
      </c>
      <c r="E8">
        <v>38124</v>
      </c>
      <c r="F8">
        <v>36691</v>
      </c>
    </row>
    <row r="9" spans="1:6">
      <c r="A9" t="s">
        <v>380</v>
      </c>
      <c r="B9" t="s">
        <v>352</v>
      </c>
      <c r="C9" t="s">
        <v>137</v>
      </c>
      <c r="D9" t="s">
        <v>116</v>
      </c>
      <c r="E9">
        <v>2880</v>
      </c>
      <c r="F9">
        <v>1327</v>
      </c>
    </row>
    <row r="10" spans="1:6">
      <c r="A10" t="s">
        <v>381</v>
      </c>
      <c r="D10" t="s">
        <v>116</v>
      </c>
      <c r="E10">
        <v>13596</v>
      </c>
      <c r="F10">
        <v>16137</v>
      </c>
    </row>
    <row r="11" spans="1:6">
      <c r="A11" t="s">
        <v>382</v>
      </c>
      <c r="B11" t="s">
        <v>134</v>
      </c>
      <c r="C11" t="s">
        <v>134</v>
      </c>
      <c r="D11" t="s">
        <v>116</v>
      </c>
      <c r="E11">
        <v>18016</v>
      </c>
      <c r="F11">
        <v>8330</v>
      </c>
    </row>
    <row r="12" spans="1:6">
      <c r="A12" t="s">
        <v>383</v>
      </c>
      <c r="B12" t="s">
        <v>139</v>
      </c>
      <c r="C12" t="s">
        <v>139</v>
      </c>
      <c r="D12" t="s">
        <v>116</v>
      </c>
      <c r="F12">
        <v>6125</v>
      </c>
    </row>
    <row r="13" spans="1:6">
      <c r="A13" t="s">
        <v>384</v>
      </c>
      <c r="B13" t="s">
        <v>12</v>
      </c>
      <c r="C13" t="s">
        <v>12</v>
      </c>
      <c r="D13" t="s">
        <v>116</v>
      </c>
      <c r="E13">
        <v>241434</v>
      </c>
      <c r="F13">
        <v>199728</v>
      </c>
    </row>
    <row r="14" spans="1:6">
      <c r="A14" t="s">
        <v>385</v>
      </c>
      <c r="B14" t="s">
        <v>386</v>
      </c>
      <c r="C14" t="s">
        <v>84</v>
      </c>
      <c r="D14" t="s">
        <v>80</v>
      </c>
      <c r="E14">
        <v>15866</v>
      </c>
      <c r="F14">
        <v>8092</v>
      </c>
    </row>
    <row r="15" spans="1:6">
      <c r="A15" t="s">
        <v>387</v>
      </c>
      <c r="B15" t="s">
        <v>113</v>
      </c>
      <c r="C15" t="s">
        <v>113</v>
      </c>
      <c r="D15" t="s">
        <v>80</v>
      </c>
      <c r="E15">
        <v>18352</v>
      </c>
      <c r="F15">
        <v>16014</v>
      </c>
    </row>
    <row r="16" spans="1:6">
      <c r="A16" t="s">
        <v>388</v>
      </c>
      <c r="B16" t="s">
        <v>388</v>
      </c>
      <c r="C16" t="s">
        <v>91</v>
      </c>
      <c r="D16" t="s">
        <v>80</v>
      </c>
      <c r="E16">
        <v>86144</v>
      </c>
      <c r="F16">
        <v>86144</v>
      </c>
    </row>
    <row r="17" spans="1:6">
      <c r="A17" t="s">
        <v>389</v>
      </c>
      <c r="D17" t="s">
        <v>80</v>
      </c>
      <c r="E17">
        <v>53469</v>
      </c>
      <c r="F17">
        <v>59681</v>
      </c>
    </row>
    <row r="18" spans="1:6">
      <c r="A18" t="s">
        <v>390</v>
      </c>
      <c r="B18" t="s">
        <v>391</v>
      </c>
      <c r="C18" t="s">
        <v>92</v>
      </c>
      <c r="D18" t="s">
        <v>80</v>
      </c>
      <c r="E18">
        <v>5909</v>
      </c>
      <c r="F18">
        <v>8816</v>
      </c>
    </row>
    <row r="19" spans="1:6">
      <c r="A19" t="s">
        <v>392</v>
      </c>
      <c r="B19" t="s">
        <v>101</v>
      </c>
      <c r="C19" t="s">
        <v>101</v>
      </c>
      <c r="D19" t="s">
        <v>80</v>
      </c>
      <c r="E19">
        <v>145</v>
      </c>
      <c r="F19">
        <v>45</v>
      </c>
    </row>
    <row r="20" spans="1:6">
      <c r="A20" t="s">
        <v>393</v>
      </c>
      <c r="D20" t="s">
        <v>80</v>
      </c>
      <c r="E20">
        <v>16470</v>
      </c>
    </row>
    <row r="21" spans="1:6">
      <c r="A21" t="s">
        <v>394</v>
      </c>
      <c r="B21" t="s">
        <v>118</v>
      </c>
      <c r="C21" t="s">
        <v>118</v>
      </c>
      <c r="D21" t="s">
        <v>80</v>
      </c>
      <c r="E21">
        <v>3376</v>
      </c>
      <c r="F21">
        <v>3772</v>
      </c>
    </row>
    <row r="22" spans="1:6">
      <c r="A22" t="s">
        <v>395</v>
      </c>
      <c r="B22" t="s">
        <v>139</v>
      </c>
      <c r="C22" t="s">
        <v>139</v>
      </c>
      <c r="D22" t="s">
        <v>80</v>
      </c>
      <c r="E22">
        <v>783</v>
      </c>
      <c r="F22">
        <v>754</v>
      </c>
    </row>
    <row r="23" spans="1:6">
      <c r="A23" t="s">
        <v>396</v>
      </c>
      <c r="B23" t="s">
        <v>113</v>
      </c>
      <c r="C23" t="s">
        <v>113</v>
      </c>
      <c r="D23" t="s">
        <v>80</v>
      </c>
      <c r="F23">
        <v>28073</v>
      </c>
    </row>
    <row r="24" spans="1:6">
      <c r="A24" t="s">
        <v>397</v>
      </c>
      <c r="D24" t="s">
        <v>80</v>
      </c>
      <c r="E24">
        <v>441948</v>
      </c>
      <c r="F24">
        <v>411119</v>
      </c>
    </row>
    <row r="25" spans="1:6">
      <c r="A25" t="s">
        <v>398</v>
      </c>
      <c r="D25" t="s">
        <v>80</v>
      </c>
    </row>
    <row r="26" spans="1:6">
      <c r="A26" t="s">
        <v>399</v>
      </c>
      <c r="B26" t="s">
        <v>141</v>
      </c>
      <c r="C26" t="s">
        <v>141</v>
      </c>
      <c r="D26" t="s">
        <v>141</v>
      </c>
    </row>
    <row r="27" spans="1:6">
      <c r="A27" t="s">
        <v>400</v>
      </c>
      <c r="B27" t="s">
        <v>400</v>
      </c>
      <c r="C27" t="s">
        <v>163</v>
      </c>
      <c r="D27" t="s">
        <v>141</v>
      </c>
      <c r="E27">
        <v>8497</v>
      </c>
      <c r="F27">
        <v>4178</v>
      </c>
    </row>
    <row r="28" spans="1:6">
      <c r="A28" t="s">
        <v>401</v>
      </c>
      <c r="B28" t="s">
        <v>151</v>
      </c>
      <c r="C28" t="s">
        <v>151</v>
      </c>
      <c r="D28" t="s">
        <v>141</v>
      </c>
      <c r="E28">
        <v>15756</v>
      </c>
      <c r="F28">
        <v>12849</v>
      </c>
    </row>
    <row r="29" spans="1:6">
      <c r="A29" t="s">
        <v>402</v>
      </c>
      <c r="B29" t="s">
        <v>151</v>
      </c>
      <c r="C29" t="s">
        <v>151</v>
      </c>
      <c r="D29" t="s">
        <v>141</v>
      </c>
      <c r="E29">
        <v>13458</v>
      </c>
      <c r="F29">
        <v>9567</v>
      </c>
    </row>
    <row r="30" spans="1:6">
      <c r="A30" t="s">
        <v>403</v>
      </c>
      <c r="B30" t="s">
        <v>404</v>
      </c>
      <c r="C30" t="s">
        <v>161</v>
      </c>
      <c r="D30" t="s">
        <v>141</v>
      </c>
      <c r="E30">
        <v>3082</v>
      </c>
      <c r="F30">
        <v>2762</v>
      </c>
    </row>
    <row r="31" spans="1:6">
      <c r="A31" t="s">
        <v>405</v>
      </c>
      <c r="B31" t="s">
        <v>406</v>
      </c>
      <c r="C31" t="s">
        <v>162</v>
      </c>
      <c r="D31" t="s">
        <v>141</v>
      </c>
      <c r="E31">
        <v>66061</v>
      </c>
      <c r="F31">
        <v>64938</v>
      </c>
    </row>
    <row r="32" spans="1:6">
      <c r="A32" t="s">
        <v>407</v>
      </c>
      <c r="B32" t="s">
        <v>164</v>
      </c>
      <c r="C32" t="s">
        <v>164</v>
      </c>
      <c r="D32" t="s">
        <v>141</v>
      </c>
      <c r="F32">
        <v>6772</v>
      </c>
    </row>
    <row r="33" spans="1:6">
      <c r="A33" t="s">
        <v>408</v>
      </c>
      <c r="B33" t="s">
        <v>13</v>
      </c>
      <c r="C33" t="s">
        <v>13</v>
      </c>
      <c r="D33" t="s">
        <v>141</v>
      </c>
      <c r="E33">
        <v>106854</v>
      </c>
      <c r="F33">
        <v>101066</v>
      </c>
    </row>
    <row r="34" spans="1:6">
      <c r="A34" t="s">
        <v>409</v>
      </c>
      <c r="B34" t="s">
        <v>178</v>
      </c>
      <c r="C34" t="s">
        <v>178</v>
      </c>
      <c r="D34" t="s">
        <v>165</v>
      </c>
      <c r="E34">
        <v>11068</v>
      </c>
    </row>
    <row r="35" spans="1:6">
      <c r="A35" t="s">
        <v>410</v>
      </c>
      <c r="B35" t="s">
        <v>172</v>
      </c>
      <c r="C35" t="s">
        <v>172</v>
      </c>
      <c r="D35" t="s">
        <v>165</v>
      </c>
      <c r="E35">
        <v>2868</v>
      </c>
      <c r="F35">
        <v>6287</v>
      </c>
    </row>
    <row r="36" spans="1:6">
      <c r="A36" t="s">
        <v>411</v>
      </c>
      <c r="B36" t="s">
        <v>180</v>
      </c>
      <c r="C36" t="s">
        <v>180</v>
      </c>
      <c r="D36" t="s">
        <v>165</v>
      </c>
      <c r="E36">
        <v>2211</v>
      </c>
      <c r="F36">
        <v>1048</v>
      </c>
    </row>
    <row r="37" spans="1:6">
      <c r="A37" t="s">
        <v>412</v>
      </c>
      <c r="B37" t="s">
        <v>180</v>
      </c>
      <c r="C37" t="s">
        <v>180</v>
      </c>
      <c r="D37" t="s">
        <v>165</v>
      </c>
      <c r="F37">
        <v>2548</v>
      </c>
    </row>
    <row r="38" spans="1:6">
      <c r="A38" t="s">
        <v>413</v>
      </c>
      <c r="B38" t="s">
        <v>180</v>
      </c>
      <c r="C38" t="s">
        <v>180</v>
      </c>
      <c r="D38" t="s">
        <v>165</v>
      </c>
    </row>
    <row r="39" spans="1:6">
      <c r="A39" t="s">
        <v>414</v>
      </c>
      <c r="B39" t="s">
        <v>181</v>
      </c>
      <c r="C39" t="s">
        <v>181</v>
      </c>
      <c r="D39" t="s">
        <v>181</v>
      </c>
    </row>
    <row r="40" spans="1:6">
      <c r="A40" t="s">
        <v>415</v>
      </c>
      <c r="B40" t="s">
        <v>182</v>
      </c>
      <c r="C40" t="s">
        <v>182</v>
      </c>
      <c r="D40" t="s">
        <v>181</v>
      </c>
    </row>
    <row r="41" spans="1:6">
      <c r="A41" t="s">
        <v>416</v>
      </c>
      <c r="D41" t="s">
        <v>181</v>
      </c>
      <c r="E41">
        <v>286597</v>
      </c>
      <c r="F41">
        <v>282666</v>
      </c>
    </row>
    <row r="42" spans="1:6">
      <c r="A42" t="s">
        <v>417</v>
      </c>
      <c r="B42" t="s">
        <v>187</v>
      </c>
      <c r="C42" t="s">
        <v>187</v>
      </c>
      <c r="D42" t="s">
        <v>181</v>
      </c>
      <c r="E42">
        <v>32373</v>
      </c>
      <c r="F42">
        <v>17542</v>
      </c>
    </row>
    <row r="43" spans="1:6">
      <c r="A43" t="s">
        <v>418</v>
      </c>
      <c r="B43" t="s">
        <v>189</v>
      </c>
      <c r="C43" t="s">
        <v>189</v>
      </c>
      <c r="D43" t="s">
        <v>181</v>
      </c>
      <c r="E43">
        <v>-23</v>
      </c>
      <c r="F43">
        <v>-38</v>
      </c>
    </row>
    <row r="44" spans="1:6">
      <c r="A44" t="s">
        <v>419</v>
      </c>
      <c r="B44" t="s">
        <v>195</v>
      </c>
      <c r="C44" t="s">
        <v>195</v>
      </c>
      <c r="D44" t="s">
        <v>181</v>
      </c>
      <c r="E44">
        <v>318947</v>
      </c>
      <c r="F44">
        <v>300170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2.75"/>
  <cols>
    <col min="1" max="4" width="25.7109375" customWidth="1"/>
  </cols>
  <sheetData>
    <row r="1" spans="1:7">
      <c r="A1" t="s">
        <v>420</v>
      </c>
    </row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4" spans="1:7">
      <c r="A4" t="s">
        <v>421</v>
      </c>
      <c r="B4" t="s">
        <v>422</v>
      </c>
      <c r="C4" t="s">
        <v>26</v>
      </c>
      <c r="D4" t="s">
        <v>423</v>
      </c>
      <c r="E4">
        <v>231616</v>
      </c>
      <c r="F4">
        <v>214899</v>
      </c>
      <c r="G4">
        <v>192124</v>
      </c>
    </row>
    <row r="5" spans="1:7">
      <c r="A5" t="s">
        <v>424</v>
      </c>
      <c r="B5" t="s">
        <v>38</v>
      </c>
      <c r="C5" t="s">
        <v>38</v>
      </c>
      <c r="D5" t="s">
        <v>423</v>
      </c>
    </row>
    <row r="6" spans="1:7">
      <c r="A6" t="s">
        <v>425</v>
      </c>
      <c r="D6" t="s">
        <v>423</v>
      </c>
      <c r="E6">
        <v>96014</v>
      </c>
      <c r="F6">
        <v>87208</v>
      </c>
      <c r="G6">
        <v>74966</v>
      </c>
    </row>
    <row r="7" spans="1:7">
      <c r="A7" t="s">
        <v>426</v>
      </c>
      <c r="D7" t="s">
        <v>423</v>
      </c>
      <c r="E7">
        <v>25735</v>
      </c>
      <c r="F7">
        <v>24148</v>
      </c>
      <c r="G7">
        <v>24234</v>
      </c>
    </row>
    <row r="8" spans="1:7">
      <c r="A8" t="s">
        <v>427</v>
      </c>
      <c r="B8" t="s">
        <v>428</v>
      </c>
      <c r="C8" t="s">
        <v>35</v>
      </c>
      <c r="D8" t="s">
        <v>423</v>
      </c>
      <c r="E8">
        <v>-35698</v>
      </c>
      <c r="F8">
        <v>-38606</v>
      </c>
      <c r="G8">
        <v>34929</v>
      </c>
    </row>
    <row r="9" spans="1:7">
      <c r="A9" t="s">
        <v>429</v>
      </c>
      <c r="B9" t="s">
        <v>36</v>
      </c>
      <c r="C9" t="s">
        <v>36</v>
      </c>
      <c r="D9" t="s">
        <v>423</v>
      </c>
      <c r="E9">
        <v>34447</v>
      </c>
      <c r="F9">
        <v>31483</v>
      </c>
      <c r="G9">
        <v>30458</v>
      </c>
    </row>
    <row r="10" spans="1:7">
      <c r="A10" t="s">
        <v>430</v>
      </c>
      <c r="B10" t="s">
        <v>42</v>
      </c>
      <c r="C10" t="s">
        <v>42</v>
      </c>
      <c r="D10" t="s">
        <v>423</v>
      </c>
      <c r="E10">
        <v>24231</v>
      </c>
      <c r="F10">
        <v>24047</v>
      </c>
      <c r="G10">
        <v>20366</v>
      </c>
    </row>
    <row r="11" spans="1:7">
      <c r="A11" t="s">
        <v>431</v>
      </c>
      <c r="B11" t="s">
        <v>45</v>
      </c>
      <c r="C11" t="s">
        <v>45</v>
      </c>
      <c r="D11" t="s">
        <v>423</v>
      </c>
      <c r="E11">
        <v>216125</v>
      </c>
      <c r="F11">
        <v>205492</v>
      </c>
      <c r="G11">
        <v>184953</v>
      </c>
    </row>
    <row r="12" spans="1:7">
      <c r="A12" t="s">
        <v>432</v>
      </c>
      <c r="B12" t="s">
        <v>423</v>
      </c>
      <c r="C12" t="s">
        <v>26</v>
      </c>
      <c r="D12" t="s">
        <v>423</v>
      </c>
      <c r="E12">
        <v>15491</v>
      </c>
      <c r="F12">
        <v>9407</v>
      </c>
      <c r="G12">
        <v>7171</v>
      </c>
    </row>
    <row r="13" spans="1:7">
      <c r="A13" t="s">
        <v>433</v>
      </c>
      <c r="B13" t="s">
        <v>56</v>
      </c>
      <c r="C13" t="s">
        <v>56</v>
      </c>
      <c r="D13" t="s">
        <v>423</v>
      </c>
      <c r="E13">
        <v>1084</v>
      </c>
      <c r="F13">
        <v>733</v>
      </c>
      <c r="G13">
        <v>581</v>
      </c>
    </row>
    <row r="14" spans="1:7">
      <c r="A14" t="s">
        <v>434</v>
      </c>
      <c r="B14" t="s">
        <v>435</v>
      </c>
      <c r="C14" t="s">
        <v>61</v>
      </c>
      <c r="D14" t="s">
        <v>423</v>
      </c>
      <c r="E14">
        <v>16575</v>
      </c>
      <c r="F14">
        <v>10140</v>
      </c>
      <c r="G14">
        <v>7752</v>
      </c>
    </row>
    <row r="15" spans="1:7">
      <c r="A15" t="s">
        <v>436</v>
      </c>
      <c r="B15" t="s">
        <v>62</v>
      </c>
      <c r="C15" t="s">
        <v>62</v>
      </c>
      <c r="D15" t="s">
        <v>423</v>
      </c>
      <c r="E15">
        <v>3324</v>
      </c>
      <c r="F15">
        <v>1302</v>
      </c>
      <c r="G15">
        <v>2961</v>
      </c>
    </row>
    <row r="16" spans="1:7">
      <c r="A16" t="s">
        <v>437</v>
      </c>
      <c r="B16" t="s">
        <v>438</v>
      </c>
      <c r="C16" t="s">
        <v>33</v>
      </c>
      <c r="D16" t="s">
        <v>423</v>
      </c>
      <c r="E16">
        <v>13251</v>
      </c>
      <c r="F16">
        <v>8838</v>
      </c>
      <c r="G16">
        <v>4791</v>
      </c>
    </row>
    <row r="17" spans="1:7">
      <c r="A17" t="s">
        <v>439</v>
      </c>
      <c r="D17" t="s">
        <v>423</v>
      </c>
    </row>
    <row r="18" spans="1:7">
      <c r="A18" t="s">
        <v>440</v>
      </c>
      <c r="B18" t="s">
        <v>435</v>
      </c>
      <c r="C18" t="s">
        <v>61</v>
      </c>
      <c r="D18" t="s">
        <v>423</v>
      </c>
      <c r="E18">
        <v>-64</v>
      </c>
      <c r="F18">
        <v>393</v>
      </c>
      <c r="G18">
        <v>-1604</v>
      </c>
    </row>
    <row r="19" spans="1:7">
      <c r="A19" t="s">
        <v>441</v>
      </c>
      <c r="B19" t="s">
        <v>58</v>
      </c>
      <c r="C19" t="s">
        <v>58</v>
      </c>
      <c r="D19" t="s">
        <v>423</v>
      </c>
      <c r="E19">
        <v>29489</v>
      </c>
    </row>
    <row r="20" spans="1:7">
      <c r="A20" t="s">
        <v>442</v>
      </c>
      <c r="B20" t="s">
        <v>62</v>
      </c>
      <c r="C20" t="s">
        <v>62</v>
      </c>
      <c r="D20" t="s">
        <v>423</v>
      </c>
      <c r="E20">
        <v>10459</v>
      </c>
      <c r="F20">
        <v>-773</v>
      </c>
      <c r="G20">
        <v>-568</v>
      </c>
    </row>
    <row r="21" spans="1:7">
      <c r="A21" t="s">
        <v>443</v>
      </c>
      <c r="B21" t="s">
        <v>58</v>
      </c>
      <c r="C21" t="s">
        <v>58</v>
      </c>
      <c r="D21" t="s">
        <v>423</v>
      </c>
      <c r="E21">
        <v>18966</v>
      </c>
      <c r="F21">
        <v>1166</v>
      </c>
      <c r="G21">
        <v>-1036</v>
      </c>
    </row>
    <row r="22" spans="1:7">
      <c r="A22" t="s">
        <v>444</v>
      </c>
      <c r="B22" t="s">
        <v>70</v>
      </c>
      <c r="C22" t="s">
        <v>70</v>
      </c>
      <c r="D22" t="s">
        <v>423</v>
      </c>
      <c r="E22">
        <v>32217</v>
      </c>
      <c r="F22">
        <v>10004</v>
      </c>
      <c r="G22">
        <v>3755</v>
      </c>
    </row>
    <row r="23" spans="1:7">
      <c r="A23" t="s">
        <v>445</v>
      </c>
      <c r="D23" t="s">
        <v>423</v>
      </c>
    </row>
    <row r="24" spans="1:7">
      <c r="A24" t="s">
        <v>446</v>
      </c>
      <c r="D24" t="s">
        <v>423</v>
      </c>
      <c r="E24">
        <v>41</v>
      </c>
      <c r="F24">
        <v>27</v>
      </c>
      <c r="G24">
        <v>15</v>
      </c>
    </row>
    <row r="25" spans="1:7">
      <c r="A25" t="s">
        <v>439</v>
      </c>
      <c r="D25" t="s">
        <v>423</v>
      </c>
      <c r="E25">
        <v>59</v>
      </c>
      <c r="F25">
        <v>4</v>
      </c>
      <c r="G25">
        <v>-3</v>
      </c>
    </row>
    <row r="26" spans="1:7">
      <c r="A26" t="s">
        <v>447</v>
      </c>
      <c r="D26" t="s">
        <v>423</v>
      </c>
      <c r="E26">
        <v>100</v>
      </c>
      <c r="F26">
        <v>31</v>
      </c>
      <c r="G26">
        <v>12</v>
      </c>
    </row>
    <row r="27" spans="1:7">
      <c r="A27" t="s">
        <v>448</v>
      </c>
      <c r="D27" t="s">
        <v>423</v>
      </c>
    </row>
    <row r="28" spans="1:7">
      <c r="A28" t="s">
        <v>446</v>
      </c>
      <c r="D28" t="s">
        <v>423</v>
      </c>
      <c r="E28">
        <v>41</v>
      </c>
      <c r="F28">
        <v>27</v>
      </c>
      <c r="G28">
        <v>15</v>
      </c>
    </row>
    <row r="29" spans="1:7">
      <c r="A29" t="s">
        <v>439</v>
      </c>
      <c r="B29" t="s">
        <v>58</v>
      </c>
      <c r="C29" t="s">
        <v>58</v>
      </c>
      <c r="D29" t="s">
        <v>423</v>
      </c>
      <c r="E29">
        <v>-59</v>
      </c>
      <c r="F29">
        <v>-4</v>
      </c>
      <c r="G29">
        <v>-3</v>
      </c>
    </row>
    <row r="30" spans="1:7">
      <c r="A30" t="s">
        <v>449</v>
      </c>
      <c r="D30" t="s">
        <v>423</v>
      </c>
      <c r="E30">
        <v>100</v>
      </c>
      <c r="F30">
        <v>31</v>
      </c>
      <c r="G30">
        <v>12</v>
      </c>
    </row>
    <row r="31" spans="1:7">
      <c r="A31" t="s">
        <v>450</v>
      </c>
      <c r="D31" t="s">
        <v>423</v>
      </c>
    </row>
    <row r="32" spans="1:7">
      <c r="A32" t="s">
        <v>451</v>
      </c>
      <c r="D32" t="s">
        <v>423</v>
      </c>
      <c r="E32">
        <v>32264</v>
      </c>
      <c r="F32">
        <v>31861</v>
      </c>
      <c r="G32">
        <v>31721</v>
      </c>
    </row>
    <row r="33" spans="1:7">
      <c r="A33" t="s">
        <v>452</v>
      </c>
      <c r="D33" t="s">
        <v>423</v>
      </c>
      <c r="E33">
        <v>32335</v>
      </c>
      <c r="F33">
        <v>32196</v>
      </c>
      <c r="G33">
        <v>32068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/>
  </sheetViews>
  <sheetFormatPr defaultRowHeight="12.75"/>
  <cols>
    <col min="1" max="4" width="25.7109375" customWidth="1"/>
  </cols>
  <sheetData>
    <row r="1" spans="1:6">
      <c r="A1" t="s">
        <v>453</v>
      </c>
    </row>
    <row r="2" spans="1:6">
      <c r="A2" t="s">
        <v>454</v>
      </c>
    </row>
    <row r="3" spans="1:6">
      <c r="A3" t="s">
        <v>374</v>
      </c>
    </row>
    <row r="6" spans="1:6">
      <c r="A6" t="s">
        <v>455</v>
      </c>
    </row>
    <row r="7" spans="1:6">
      <c r="A7" t="s">
        <v>456</v>
      </c>
    </row>
    <row r="8" spans="1:6">
      <c r="A8" t="s">
        <v>457</v>
      </c>
      <c r="E8">
        <v>278799</v>
      </c>
      <c r="F8">
        <v>1591</v>
      </c>
    </row>
    <row r="9" spans="1:6">
      <c r="A9" t="s">
        <v>458</v>
      </c>
      <c r="B9" t="s">
        <v>232</v>
      </c>
      <c r="C9" t="s">
        <v>232</v>
      </c>
      <c r="D9" t="s">
        <v>459</v>
      </c>
      <c r="F9">
        <v>3755</v>
      </c>
    </row>
    <row r="10" spans="1:6">
      <c r="A10" t="s">
        <v>460</v>
      </c>
    </row>
    <row r="11" spans="1:6">
      <c r="A11" t="s">
        <v>461</v>
      </c>
      <c r="B11" t="s">
        <v>248</v>
      </c>
      <c r="C11" t="s">
        <v>248</v>
      </c>
      <c r="D11" t="s">
        <v>459</v>
      </c>
      <c r="E11">
        <v>1968</v>
      </c>
    </row>
    <row r="12" spans="1:6">
      <c r="A12" t="s">
        <v>462</v>
      </c>
      <c r="E12">
        <v>217</v>
      </c>
    </row>
    <row r="13" spans="1:6">
      <c r="A13" t="s">
        <v>463</v>
      </c>
      <c r="E13">
        <v>-171</v>
      </c>
    </row>
    <row r="14" spans="1:6">
      <c r="A14" t="s">
        <v>464</v>
      </c>
      <c r="E14">
        <v>280813</v>
      </c>
      <c r="F14">
        <v>5346</v>
      </c>
    </row>
    <row r="15" spans="1:6">
      <c r="A15" t="s">
        <v>465</v>
      </c>
      <c r="F15">
        <v>2192</v>
      </c>
    </row>
    <row r="16" spans="1:6">
      <c r="A16" t="s">
        <v>458</v>
      </c>
      <c r="B16" t="s">
        <v>232</v>
      </c>
      <c r="C16" t="s">
        <v>232</v>
      </c>
      <c r="D16" t="s">
        <v>459</v>
      </c>
      <c r="F16">
        <v>10004</v>
      </c>
    </row>
    <row r="17" spans="1:7">
      <c r="A17" t="s">
        <v>460</v>
      </c>
    </row>
    <row r="18" spans="1:7">
      <c r="A18" t="s">
        <v>461</v>
      </c>
      <c r="B18" t="s">
        <v>248</v>
      </c>
      <c r="C18" t="s">
        <v>248</v>
      </c>
      <c r="D18" t="s">
        <v>459</v>
      </c>
      <c r="E18">
        <v>1852</v>
      </c>
    </row>
    <row r="19" spans="1:7">
      <c r="A19" t="s">
        <v>463</v>
      </c>
      <c r="B19" t="s">
        <v>298</v>
      </c>
      <c r="C19" t="s">
        <v>298</v>
      </c>
      <c r="E19">
        <v>1</v>
      </c>
    </row>
    <row r="20" spans="1:7">
      <c r="A20" t="s">
        <v>466</v>
      </c>
      <c r="E20">
        <v>282666</v>
      </c>
      <c r="F20">
        <v>17542</v>
      </c>
    </row>
    <row r="21" spans="1:7">
      <c r="A21" t="s">
        <v>465</v>
      </c>
      <c r="F21">
        <v>15132</v>
      </c>
    </row>
    <row r="22" spans="1:7">
      <c r="A22" t="s">
        <v>458</v>
      </c>
      <c r="B22" t="s">
        <v>232</v>
      </c>
      <c r="C22" t="s">
        <v>232</v>
      </c>
      <c r="D22" t="s">
        <v>459</v>
      </c>
      <c r="F22">
        <v>32217</v>
      </c>
    </row>
    <row r="23" spans="1:7">
      <c r="A23" t="s">
        <v>460</v>
      </c>
    </row>
    <row r="24" spans="1:7">
      <c r="A24" t="s">
        <v>467</v>
      </c>
      <c r="F24">
        <v>-32518</v>
      </c>
    </row>
    <row r="25" spans="1:7">
      <c r="A25" t="s">
        <v>461</v>
      </c>
      <c r="B25" t="s">
        <v>248</v>
      </c>
      <c r="C25" t="s">
        <v>248</v>
      </c>
      <c r="D25" t="s">
        <v>459</v>
      </c>
      <c r="E25">
        <v>1686</v>
      </c>
    </row>
    <row r="26" spans="1:7">
      <c r="A26" t="s">
        <v>463</v>
      </c>
      <c r="B26" t="s">
        <v>298</v>
      </c>
      <c r="C26" t="s">
        <v>298</v>
      </c>
      <c r="D26" t="s">
        <v>468</v>
      </c>
      <c r="E26">
        <v>2245</v>
      </c>
    </row>
    <row r="28" spans="1:7">
      <c r="F28">
        <v>31</v>
      </c>
    </row>
    <row r="29" spans="1:7">
      <c r="E29">
        <v>2018</v>
      </c>
      <c r="F29">
        <v>2017</v>
      </c>
      <c r="G29">
        <v>2016</v>
      </c>
    </row>
    <row r="30" spans="1:7">
      <c r="A30" t="s">
        <v>469</v>
      </c>
      <c r="B30" t="s">
        <v>231</v>
      </c>
      <c r="C30" t="s">
        <v>231</v>
      </c>
      <c r="D30" t="s">
        <v>459</v>
      </c>
    </row>
    <row r="31" spans="1:7">
      <c r="A31" t="s">
        <v>458</v>
      </c>
      <c r="B31" t="s">
        <v>232</v>
      </c>
      <c r="C31" t="s">
        <v>232</v>
      </c>
      <c r="D31" t="s">
        <v>459</v>
      </c>
      <c r="E31">
        <v>32217</v>
      </c>
      <c r="F31">
        <v>10004</v>
      </c>
      <c r="G31">
        <v>3755</v>
      </c>
    </row>
    <row r="32" spans="1:7">
      <c r="A32" t="s">
        <v>443</v>
      </c>
      <c r="E32">
        <v>-18966</v>
      </c>
      <c r="F32">
        <v>-1166</v>
      </c>
      <c r="G32">
        <v>1036</v>
      </c>
    </row>
    <row r="33" spans="1:7">
      <c r="A33" t="s">
        <v>470</v>
      </c>
    </row>
    <row r="34" spans="1:7">
      <c r="A34" t="s">
        <v>430</v>
      </c>
      <c r="B34" t="s">
        <v>236</v>
      </c>
      <c r="C34" t="s">
        <v>236</v>
      </c>
      <c r="D34" t="s">
        <v>459</v>
      </c>
      <c r="E34">
        <v>24231</v>
      </c>
      <c r="F34">
        <v>24047</v>
      </c>
      <c r="G34">
        <v>20366</v>
      </c>
    </row>
    <row r="35" spans="1:7">
      <c r="A35" t="s">
        <v>471</v>
      </c>
      <c r="B35" t="s">
        <v>248</v>
      </c>
      <c r="C35" t="s">
        <v>248</v>
      </c>
      <c r="D35" t="s">
        <v>459</v>
      </c>
      <c r="E35">
        <v>1777</v>
      </c>
      <c r="F35">
        <v>1736</v>
      </c>
      <c r="G35">
        <v>1895</v>
      </c>
    </row>
    <row r="36" spans="1:7">
      <c r="A36" t="s">
        <v>472</v>
      </c>
      <c r="E36">
        <v>7659</v>
      </c>
    </row>
    <row r="37" spans="1:7">
      <c r="A37" t="s">
        <v>473</v>
      </c>
      <c r="G37">
        <v>-217</v>
      </c>
    </row>
    <row r="38" spans="1:7">
      <c r="A38" t="s">
        <v>474</v>
      </c>
      <c r="B38" t="s">
        <v>250</v>
      </c>
      <c r="C38" t="s">
        <v>250</v>
      </c>
      <c r="E38">
        <v>1033</v>
      </c>
      <c r="F38">
        <v>1568</v>
      </c>
      <c r="G38">
        <v>590</v>
      </c>
    </row>
    <row r="39" spans="1:7">
      <c r="A39" t="s">
        <v>475</v>
      </c>
      <c r="B39" t="s">
        <v>269</v>
      </c>
      <c r="C39" t="s">
        <v>269</v>
      </c>
      <c r="E39">
        <v>3017</v>
      </c>
      <c r="F39">
        <v>-2144</v>
      </c>
      <c r="G39">
        <v>1447</v>
      </c>
    </row>
    <row r="40" spans="1:7">
      <c r="A40" t="s">
        <v>476</v>
      </c>
      <c r="E40">
        <v>-42</v>
      </c>
      <c r="F40">
        <v>5</v>
      </c>
      <c r="G40">
        <v>-120</v>
      </c>
    </row>
    <row r="41" spans="1:7">
      <c r="A41" t="s">
        <v>477</v>
      </c>
      <c r="B41" t="s">
        <v>241</v>
      </c>
      <c r="C41" t="s">
        <v>241</v>
      </c>
      <c r="D41" t="s">
        <v>459</v>
      </c>
      <c r="E41">
        <v>1271</v>
      </c>
    </row>
    <row r="42" spans="1:7">
      <c r="A42" t="s">
        <v>478</v>
      </c>
      <c r="B42" t="s">
        <v>251</v>
      </c>
      <c r="C42" t="s">
        <v>251</v>
      </c>
      <c r="D42" t="s">
        <v>459</v>
      </c>
      <c r="E42">
        <v>-9</v>
      </c>
      <c r="F42">
        <v>409</v>
      </c>
      <c r="G42">
        <v>1026</v>
      </c>
    </row>
    <row r="43" spans="1:7">
      <c r="A43" t="s">
        <v>479</v>
      </c>
      <c r="B43" t="s">
        <v>251</v>
      </c>
      <c r="C43" t="s">
        <v>251</v>
      </c>
      <c r="D43" t="s">
        <v>459</v>
      </c>
    </row>
    <row r="44" spans="1:7">
      <c r="A44" t="s">
        <v>480</v>
      </c>
      <c r="B44" t="s">
        <v>262</v>
      </c>
      <c r="C44" t="s">
        <v>262</v>
      </c>
      <c r="E44">
        <v>-4050</v>
      </c>
      <c r="F44">
        <v>1125</v>
      </c>
      <c r="G44">
        <v>-7964</v>
      </c>
    </row>
    <row r="45" spans="1:7">
      <c r="A45" t="s">
        <v>481</v>
      </c>
      <c r="E45">
        <v>1639</v>
      </c>
      <c r="F45">
        <v>2046</v>
      </c>
      <c r="G45">
        <v>-4008</v>
      </c>
    </row>
    <row r="46" spans="1:7">
      <c r="A46" t="s">
        <v>382</v>
      </c>
      <c r="B46" t="s">
        <v>264</v>
      </c>
      <c r="C46" t="s">
        <v>264</v>
      </c>
      <c r="D46" t="s">
        <v>459</v>
      </c>
      <c r="E46">
        <v>-3938</v>
      </c>
      <c r="F46">
        <v>-25</v>
      </c>
      <c r="G46">
        <v>-1176</v>
      </c>
    </row>
    <row r="47" spans="1:7">
      <c r="A47" t="s">
        <v>393</v>
      </c>
      <c r="B47" t="s">
        <v>248</v>
      </c>
      <c r="C47" t="s">
        <v>248</v>
      </c>
      <c r="D47" t="s">
        <v>459</v>
      </c>
      <c r="E47">
        <v>-11577</v>
      </c>
    </row>
    <row r="48" spans="1:7">
      <c r="A48" t="s">
        <v>395</v>
      </c>
      <c r="B48" t="s">
        <v>276</v>
      </c>
      <c r="C48" t="s">
        <v>276</v>
      </c>
      <c r="D48" t="s">
        <v>459</v>
      </c>
      <c r="E48">
        <v>-30</v>
      </c>
      <c r="F48">
        <v>-201</v>
      </c>
      <c r="G48">
        <v>323</v>
      </c>
    </row>
    <row r="49" spans="1:7">
      <c r="A49" t="s">
        <v>482</v>
      </c>
      <c r="B49" t="s">
        <v>273</v>
      </c>
      <c r="C49" t="s">
        <v>273</v>
      </c>
      <c r="D49" t="s">
        <v>459</v>
      </c>
      <c r="E49">
        <v>2008</v>
      </c>
      <c r="F49">
        <v>5784</v>
      </c>
      <c r="G49">
        <v>1674</v>
      </c>
    </row>
    <row r="50" spans="1:7">
      <c r="A50" t="s">
        <v>401</v>
      </c>
      <c r="D50" t="s">
        <v>459</v>
      </c>
      <c r="E50">
        <v>2907</v>
      </c>
      <c r="F50">
        <v>-32</v>
      </c>
      <c r="G50">
        <v>3675</v>
      </c>
    </row>
    <row r="51" spans="1:7">
      <c r="A51" t="s">
        <v>405</v>
      </c>
      <c r="B51" t="s">
        <v>269</v>
      </c>
      <c r="C51" t="s">
        <v>269</v>
      </c>
      <c r="D51" t="s">
        <v>459</v>
      </c>
      <c r="E51">
        <v>5103</v>
      </c>
      <c r="F51">
        <v>-552</v>
      </c>
      <c r="G51">
        <v>1586</v>
      </c>
    </row>
    <row r="52" spans="1:7">
      <c r="A52" t="s">
        <v>483</v>
      </c>
      <c r="D52" t="s">
        <v>459</v>
      </c>
      <c r="E52">
        <v>44250</v>
      </c>
      <c r="F52">
        <v>42604</v>
      </c>
      <c r="G52">
        <v>23888</v>
      </c>
    </row>
    <row r="53" spans="1:7">
      <c r="A53" t="s">
        <v>484</v>
      </c>
      <c r="B53" t="s">
        <v>285</v>
      </c>
      <c r="C53" t="s">
        <v>285</v>
      </c>
      <c r="D53" t="s">
        <v>459</v>
      </c>
      <c r="E53">
        <v>-1004</v>
      </c>
      <c r="F53">
        <v>4108</v>
      </c>
      <c r="G53">
        <v>346</v>
      </c>
    </row>
    <row r="54" spans="1:7">
      <c r="A54" t="s">
        <v>485</v>
      </c>
      <c r="B54" t="s">
        <v>285</v>
      </c>
      <c r="C54" t="s">
        <v>285</v>
      </c>
      <c r="D54" t="s">
        <v>459</v>
      </c>
      <c r="E54">
        <v>43246</v>
      </c>
      <c r="F54">
        <v>46712</v>
      </c>
      <c r="G54">
        <v>24234</v>
      </c>
    </row>
    <row r="55" spans="1:7">
      <c r="A55" t="s">
        <v>486</v>
      </c>
      <c r="B55" t="s">
        <v>286</v>
      </c>
      <c r="C55" t="s">
        <v>286</v>
      </c>
      <c r="D55" t="s">
        <v>487</v>
      </c>
    </row>
    <row r="56" spans="1:7">
      <c r="A56" t="s">
        <v>488</v>
      </c>
      <c r="D56" t="s">
        <v>459</v>
      </c>
      <c r="G56">
        <v>-55255</v>
      </c>
    </row>
    <row r="57" spans="1:7">
      <c r="A57" t="s">
        <v>489</v>
      </c>
      <c r="D57" t="s">
        <v>459</v>
      </c>
      <c r="E57">
        <v>44049</v>
      </c>
    </row>
    <row r="58" spans="1:7">
      <c r="A58" t="s">
        <v>490</v>
      </c>
      <c r="B58" t="s">
        <v>291</v>
      </c>
      <c r="C58" t="s">
        <v>291</v>
      </c>
      <c r="D58" t="s">
        <v>487</v>
      </c>
      <c r="E58">
        <v>68992</v>
      </c>
      <c r="F58">
        <v>90073</v>
      </c>
      <c r="G58">
        <v>119395</v>
      </c>
    </row>
    <row r="59" spans="1:7">
      <c r="A59" t="s">
        <v>491</v>
      </c>
      <c r="B59" t="s">
        <v>290</v>
      </c>
      <c r="C59" t="s">
        <v>290</v>
      </c>
      <c r="D59" t="s">
        <v>487</v>
      </c>
      <c r="E59">
        <v>-57085</v>
      </c>
      <c r="F59">
        <v>-83279</v>
      </c>
      <c r="G59">
        <v>-106965</v>
      </c>
    </row>
    <row r="60" spans="1:7">
      <c r="A60" t="s">
        <v>492</v>
      </c>
      <c r="B60" t="s">
        <v>290</v>
      </c>
      <c r="C60" t="s">
        <v>290</v>
      </c>
      <c r="D60" t="s">
        <v>487</v>
      </c>
      <c r="E60">
        <v>-833</v>
      </c>
      <c r="F60">
        <v>-500</v>
      </c>
    </row>
    <row r="61" spans="1:7">
      <c r="A61" t="s">
        <v>493</v>
      </c>
      <c r="B61" t="s">
        <v>288</v>
      </c>
      <c r="C61" t="s">
        <v>288</v>
      </c>
      <c r="D61" t="s">
        <v>487</v>
      </c>
      <c r="G61">
        <v>975</v>
      </c>
    </row>
    <row r="62" spans="1:7">
      <c r="A62" t="s">
        <v>494</v>
      </c>
      <c r="D62" t="s">
        <v>487</v>
      </c>
      <c r="E62">
        <v>-11284</v>
      </c>
      <c r="F62">
        <v>-9597</v>
      </c>
      <c r="G62">
        <v>-8979</v>
      </c>
    </row>
    <row r="63" spans="1:7">
      <c r="A63" t="s">
        <v>495</v>
      </c>
      <c r="B63" t="s">
        <v>287</v>
      </c>
      <c r="C63" t="s">
        <v>287</v>
      </c>
      <c r="D63" t="s">
        <v>487</v>
      </c>
      <c r="E63">
        <v>-7166</v>
      </c>
      <c r="F63">
        <v>-5515</v>
      </c>
      <c r="G63">
        <v>-4806</v>
      </c>
    </row>
    <row r="64" spans="1:7">
      <c r="A64" t="s">
        <v>496</v>
      </c>
      <c r="B64" t="s">
        <v>296</v>
      </c>
      <c r="C64" t="s">
        <v>296</v>
      </c>
      <c r="D64" t="s">
        <v>487</v>
      </c>
      <c r="E64">
        <v>36673</v>
      </c>
      <c r="F64">
        <v>-8818</v>
      </c>
      <c r="G64">
        <v>-55635</v>
      </c>
    </row>
    <row r="65" spans="1:7">
      <c r="A65" t="s">
        <v>497</v>
      </c>
      <c r="B65" t="s">
        <v>296</v>
      </c>
      <c r="C65" t="s">
        <v>296</v>
      </c>
      <c r="D65" t="s">
        <v>487</v>
      </c>
      <c r="E65">
        <v>-115</v>
      </c>
      <c r="F65">
        <v>-2761</v>
      </c>
      <c r="G65">
        <v>-1021</v>
      </c>
    </row>
    <row r="66" spans="1:7">
      <c r="A66" t="s">
        <v>498</v>
      </c>
      <c r="B66" t="s">
        <v>296</v>
      </c>
      <c r="C66" t="s">
        <v>296</v>
      </c>
      <c r="D66" t="s">
        <v>487</v>
      </c>
      <c r="E66">
        <v>36558</v>
      </c>
      <c r="F66">
        <v>-11579</v>
      </c>
      <c r="G66">
        <v>-56656</v>
      </c>
    </row>
    <row r="67" spans="1:7">
      <c r="A67" t="s">
        <v>499</v>
      </c>
      <c r="B67" t="s">
        <v>297</v>
      </c>
      <c r="C67" t="s">
        <v>297</v>
      </c>
      <c r="D67" t="s">
        <v>468</v>
      </c>
    </row>
    <row r="68" spans="1:7">
      <c r="A68" t="s">
        <v>500</v>
      </c>
      <c r="B68" t="s">
        <v>298</v>
      </c>
      <c r="C68" t="s">
        <v>298</v>
      </c>
      <c r="D68" t="s">
        <v>468</v>
      </c>
      <c r="E68">
        <v>2582</v>
      </c>
      <c r="F68">
        <v>413</v>
      </c>
      <c r="G68">
        <v>145</v>
      </c>
    </row>
    <row r="69" spans="1:7">
      <c r="A69" t="s">
        <v>501</v>
      </c>
      <c r="B69" t="s">
        <v>502</v>
      </c>
      <c r="C69" t="s">
        <v>502</v>
      </c>
      <c r="D69" t="s">
        <v>468</v>
      </c>
      <c r="E69">
        <v>-338</v>
      </c>
      <c r="F69">
        <v>-412</v>
      </c>
      <c r="G69">
        <v>-316</v>
      </c>
    </row>
    <row r="70" spans="1:7">
      <c r="A70" t="s">
        <v>473</v>
      </c>
      <c r="D70" t="s">
        <v>487</v>
      </c>
      <c r="G70">
        <v>217</v>
      </c>
    </row>
    <row r="71" spans="1:7">
      <c r="A71" t="s">
        <v>503</v>
      </c>
      <c r="D71" t="s">
        <v>487</v>
      </c>
      <c r="E71">
        <v>-38</v>
      </c>
    </row>
    <row r="72" spans="1:7">
      <c r="A72" t="s">
        <v>504</v>
      </c>
      <c r="B72" t="s">
        <v>502</v>
      </c>
      <c r="C72" t="s">
        <v>502</v>
      </c>
      <c r="D72" t="s">
        <v>468</v>
      </c>
      <c r="E72">
        <v>-100</v>
      </c>
    </row>
    <row r="73" spans="1:7">
      <c r="A73" t="s">
        <v>505</v>
      </c>
      <c r="B73" t="s">
        <v>506</v>
      </c>
      <c r="C73" t="s">
        <v>307</v>
      </c>
      <c r="D73" t="s">
        <v>468</v>
      </c>
      <c r="E73">
        <v>-32357</v>
      </c>
    </row>
    <row r="74" spans="1:7">
      <c r="A74" t="s">
        <v>507</v>
      </c>
      <c r="B74" t="s">
        <v>311</v>
      </c>
      <c r="C74" t="s">
        <v>311</v>
      </c>
      <c r="D74" t="s">
        <v>468</v>
      </c>
      <c r="E74">
        <v>-30251</v>
      </c>
      <c r="F74">
        <v>1</v>
      </c>
      <c r="G74">
        <v>46</v>
      </c>
    </row>
    <row r="75" spans="1:7">
      <c r="A75" t="s">
        <v>508</v>
      </c>
      <c r="B75" t="s">
        <v>508</v>
      </c>
      <c r="C75" t="s">
        <v>312</v>
      </c>
      <c r="D75" t="s">
        <v>468</v>
      </c>
      <c r="E75">
        <v>49553</v>
      </c>
      <c r="F75">
        <v>35134</v>
      </c>
      <c r="G75">
        <v>-32376</v>
      </c>
    </row>
    <row r="76" spans="1:7">
      <c r="A76" t="s">
        <v>509</v>
      </c>
      <c r="B76" t="s">
        <v>509</v>
      </c>
      <c r="C76" t="s">
        <v>315</v>
      </c>
      <c r="D76" t="s">
        <v>468</v>
      </c>
      <c r="E76">
        <v>84768</v>
      </c>
      <c r="F76">
        <v>49634</v>
      </c>
      <c r="G76">
        <v>82010</v>
      </c>
    </row>
    <row r="77" spans="1:7">
      <c r="A77" t="s">
        <v>510</v>
      </c>
      <c r="B77" t="s">
        <v>316</v>
      </c>
      <c r="C77" t="s">
        <v>316</v>
      </c>
      <c r="D77" t="s">
        <v>468</v>
      </c>
      <c r="E77">
        <v>134321</v>
      </c>
      <c r="F77">
        <v>84768</v>
      </c>
      <c r="G77">
        <v>49634</v>
      </c>
    </row>
    <row r="78" spans="1:7">
      <c r="A78" t="s">
        <v>511</v>
      </c>
      <c r="D78" t="s">
        <v>468</v>
      </c>
    </row>
    <row r="79" spans="1:7">
      <c r="A79" t="s">
        <v>512</v>
      </c>
      <c r="B79" t="s">
        <v>243</v>
      </c>
      <c r="C79" t="s">
        <v>243</v>
      </c>
      <c r="D79" t="s">
        <v>459</v>
      </c>
      <c r="E79">
        <v>117</v>
      </c>
      <c r="F79">
        <v>101</v>
      </c>
      <c r="G79">
        <v>76</v>
      </c>
    </row>
    <row r="80" spans="1:7">
      <c r="A80" t="s">
        <v>513</v>
      </c>
      <c r="B80" t="s">
        <v>514</v>
      </c>
      <c r="C80" t="s">
        <v>247</v>
      </c>
      <c r="D80" t="s">
        <v>459</v>
      </c>
      <c r="E80">
        <v>16513</v>
      </c>
      <c r="F80">
        <v>638</v>
      </c>
      <c r="G80">
        <v>2496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13B25C-48B6-4E64-B754-50EB6D5B45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B56BC3-3710-430E-A08B-5F948BEAD1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859F8EA-2EC8-4E7D-8724-A426526785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2021-11-18T05:33:57Z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