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197" i="1"/>
  <c r="F197" i="1"/>
  <c r="G184" i="1"/>
  <c r="F184" i="1"/>
  <c r="F189" i="1" s="1"/>
  <c r="F9" i="1" s="1"/>
  <c r="F384" i="1" s="1"/>
  <c r="G124" i="1"/>
  <c r="F124" i="1"/>
  <c r="G89" i="1"/>
  <c r="G98" i="1" s="1"/>
  <c r="G100" i="1" s="1"/>
  <c r="G128" i="1" s="1"/>
  <c r="G7" i="1" s="1"/>
  <c r="F89" i="1"/>
  <c r="F98" i="1" s="1"/>
  <c r="F100" i="1" s="1"/>
  <c r="F128" i="1" s="1"/>
  <c r="F7" i="1" s="1"/>
  <c r="G47" i="1"/>
  <c r="F47" i="1"/>
  <c r="G433" i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H381" i="1"/>
  <c r="M377" i="1"/>
  <c r="L377" i="1"/>
  <c r="O376" i="1"/>
  <c r="N376" i="1"/>
  <c r="O375" i="1"/>
  <c r="N375" i="1"/>
  <c r="M375" i="1"/>
  <c r="L375" i="1"/>
  <c r="K375" i="1"/>
  <c r="J375" i="1"/>
  <c r="I375" i="1"/>
  <c r="H375" i="1"/>
  <c r="K373" i="1"/>
  <c r="J373" i="1"/>
  <c r="O371" i="1"/>
  <c r="N371" i="1"/>
  <c r="I370" i="1"/>
  <c r="H370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G376" i="1" s="1"/>
  <c r="F161" i="1"/>
  <c r="F8" i="1" s="1"/>
  <c r="F12" i="1" s="1"/>
  <c r="F326" i="1"/>
  <c r="G353" i="1"/>
  <c r="G355" i="1" s="1"/>
  <c r="G357" i="1" s="1"/>
  <c r="G385" i="1"/>
  <c r="F382" i="1"/>
  <c r="F383" i="1"/>
  <c r="G382" i="1"/>
  <c r="H365" i="1"/>
  <c r="I365" i="1"/>
  <c r="F297" i="1"/>
  <c r="F319" i="1" s="1"/>
  <c r="J368" i="1"/>
  <c r="N370" i="1"/>
  <c r="H373" i="1"/>
  <c r="F375" i="1"/>
  <c r="L376" i="1"/>
  <c r="J377" i="1"/>
  <c r="F381" i="1"/>
  <c r="L382" i="1"/>
  <c r="J383" i="1"/>
  <c r="H384" i="1"/>
  <c r="L372" i="1"/>
  <c r="K368" i="1"/>
  <c r="O370" i="1"/>
  <c r="I373" i="1"/>
  <c r="G375" i="1"/>
  <c r="M376" i="1"/>
  <c r="K377" i="1"/>
  <c r="G381" i="1"/>
  <c r="M382" i="1"/>
  <c r="K383" i="1"/>
  <c r="I384" i="1"/>
  <c r="J378" i="1"/>
  <c r="J384" i="1"/>
  <c r="M372" i="1"/>
  <c r="K378" i="1"/>
  <c r="K384" i="1"/>
  <c r="F363" i="1"/>
  <c r="N368" i="1"/>
  <c r="N372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G383" i="1" l="1"/>
  <c r="G14" i="1"/>
  <c r="G366" i="1"/>
  <c r="F366" i="1"/>
  <c r="F376" i="1"/>
  <c r="F14" i="1"/>
  <c r="F353" i="1"/>
  <c r="F355" i="1" s="1"/>
  <c r="F357" i="1" s="1"/>
  <c r="F385" i="1"/>
  <c r="G378" i="1"/>
  <c r="G370" i="1"/>
  <c r="G59" i="1"/>
  <c r="G67" i="1" s="1"/>
  <c r="G71" i="1" s="1"/>
  <c r="F378" i="1"/>
  <c r="F370" i="1"/>
  <c r="F59" i="1"/>
  <c r="F67" i="1" s="1"/>
  <c r="F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<sst xmlns="http://schemas.openxmlformats.org/spreadsheetml/2006/main" count="976" uniqueCount="570">
  <si>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</si>
  <si>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</si>
  <si>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</si>
  <si>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</si>
  <si>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</si>
  <si>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</si>
  <si>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</si>
  <si>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</si>
  <si>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</si>
  <si>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</si>
  <si>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</si>
  <si>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</si>
  <si>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</si>
  <si>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</si>
  <si>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</si>
  <si>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</si>
  <si>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</si>
  <si>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</si>
  <si>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</si>
  <si>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</si>
  <si>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</si>
  <si>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</si>
  <si>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</si>
  <si>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</si>
  <si>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</si>
  <si>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</si>
  <si>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</si>
  <si>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</si>
  <si>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</si>
  <si>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</si>
  <si>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</si>
  <si>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</si>
  <si>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</si>
  <si>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</si>
  <si>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</si>
  <si>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</si>
  <si>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</si>
  <si>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</si>
  <si>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</si>
  <si>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</si>
  <si>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</si>
  <si>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</si>
  <si>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</si>
  <si>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</si>
  <si>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</si>
  <si>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</si>
  <si>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</si>
  <si>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</si>
  <si>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</si>
  <si>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</si>
  <si>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</si>
  <si>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</si>
  <si>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</si>
  <si>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</si>
  <si>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</si>
  <si>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</si>
  <si>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</si>
  <si>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</si>
  <si>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</si>
  <si>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</si>
  <si>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</si>
  <si>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</si>
  <si>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</si>
  <si>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</si>
  <si>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</si>
  <si>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</si>
  <si>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</si>
  <si>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</si>
  <si>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</si>
  <si>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</si>
  <si>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</si>
  <si>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</si>
  <si>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</si>
  <si>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</si>
  <si>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</si>
  <si>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</si>
  <si>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</si>
  <si>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</si>
  <si>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</si>
  <si>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</si>
  <si>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</si>
  <si>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</si>
  <si>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</si>
  <si>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</si>
  <si>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</si>
  <si>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</si>
  <si>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</si>
  <si>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</si>
  <si>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</si>
  <si>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</si>
  <si>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</si>
  <si>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</si>
  <si>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</si>
  <si>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</si>
  <si>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</si>
  <si>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</si>
  <si>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</si>
  <si>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</si>
  <si>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</si>
  <si>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</si>
  <si>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</si>
  <si>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</si>
  <si>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</si>
  <si>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</si>
  <si>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</si>
  <si>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</si>
  <si>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</si>
  <si>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</si>
  <si>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</si>
  <si>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</si>
  <si>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</si>
  <si>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</si>
  <si>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</si>
  <si>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</si>
  <si>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</si>
  <si>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</si>
  <si>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</si>
  <si>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</si>
  <si>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</si>
  <si>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</si>
  <si>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</si>
  <si>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</si>
  <si>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</si>
  <si>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</si>
  <si>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</si>
  <si>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</si>
  <si>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</si>
  <si>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</si>
  <si>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</si>
  <si>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</si>
  <si>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</si>
  <si>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</si>
  <si>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</si>
  <si>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</si>
  <si>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</si>
  <si>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</si>
  <si>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</si>
  <si>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</si>
  <si>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</si>
  <si>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</si>
  <si>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</si>
  <si>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</si>
  <si>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</si>
  <si>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</si>
  <si>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</si>
  <si>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</si>
  <si>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</si>
  <si>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</si>
  <si>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</si>
  <si>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</si>
  <si>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</si>
  <si>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</si>
  <si>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</si>
  <si>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</si>
  <si>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</si>
  <si>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</si>
  <si>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</si>
  <si>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</si>
  <si>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</si>
  <si>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</si>
  <si>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</si>
  <si>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</si>
  <si>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</si>
  <si>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</si>
  <si>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</si>
  <si>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</si>
  <si>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</si>
  <si>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</si>
  <si>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</si>
  <si>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</si>
  <si>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</si>
  <si>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</si>
  <si>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</si>
  <si>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</si>
  <si>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</si>
  <si>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</si>
  <si>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</si>
  <si>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</si>
  <si>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</si>
  <si>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</si>
  <si>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</si>
  <si>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</si>
  <si>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</si>
  <si>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</si>
  <si>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</si>
  <si>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</si>
  <si>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</si>
  <si>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</si>
  <si>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</si>
  <si>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</si>
  <si>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</si>
  <si>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</si>
  <si>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</si>
  <si>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</si>
  <si>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</si>
  <si>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</si>
  <si>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</si>
  <si>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</si>
  <si>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</si>
  <si>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</si>
  <si>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</si>
  <si>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</si>
  <si>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</si>
  <si>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</si>
  <si>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</si>
  <si>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</si>
  <si>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</si>
  <si>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</si>
  <si>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</si>
  <si>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</si>
  <si>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</si>
  <si>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</si>
  <si>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</si>
  <si>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</si>
  <si>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</si>
  <si>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</si>
  <si>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</si>
  <si>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</si>
  <si>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</si>
  <si>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</si>
  <si>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</si>
  <si>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</si>
  <si>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</si>
  <si>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</si>
  <si>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</si>
  <si>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</si>
  <si>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</si>
  <si>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</si>
  <si>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</si>
  <si>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</si>
  <si>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</si>
  <si>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</si>
  <si>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</si>
  <si>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</si>
  <si>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</si>
  <si>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</si>
  <si>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</si>
  <si>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</si>
  <si>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</si>
  <si>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</si>
  <si>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</si>
  <si>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</si>
  <si>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</si>
  <si>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</si>
  <si>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</si>
  <si>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</si>
  <si>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</si>
  <si>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</si>
  <si>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</si>
  <si>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</si>
  <si>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</si>
  <si>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</si>
  <si>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</si>
  <si>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</si>
  <si>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</si>
  <si>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</si>
  <si>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</si>
  <si>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</si>
  <si>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</si>
  <si>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</si>
  <si>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</si>
  <si>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</si>
  <si>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</si>
  <si>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</si>
  <si>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</si>
  <si>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</si>
  <si>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</si>
  <si>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</si>
  <si>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</si>
  <si>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</si>
  <si>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</si>
  <si>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</si>
  <si>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</si>
  <si>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</si>
  <si>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</si>
  <si>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</si>
  <si>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</si>
  <si>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</si>
  <si>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</si>
  <si>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</si>
  <si>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</si>
  <si>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</si>
  <si>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</si>
  <si>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</si>
  <si>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</si>
  <si>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</si>
  <si>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</si>
  <si>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</si>
  <si>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</si>
  <si>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</si>
  <si>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</si>
  <si>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</si>
  <si>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</si>
  <si>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</si>
  <si>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</si>
  <si>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</si>
  <si>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</si>
  <si>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</si>
  <si>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</si>
  <si>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</si>
  <si>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</si>
  <si>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</si>
  <si>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</si>
  <si>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</si>
  <si>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</si>
  <si>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</si>
  <si>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</si>
  <si>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</si>
  <si>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</si>
  <si>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</si>
  <si>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</si>
  <si>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</si>
  <si>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</si>
  <si>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</si>
  <si>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</si>
  <si>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</si>
  <si>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</si>
  <si>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</si>
  <si>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</si>
  <si>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</si>
  <si>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</si>
  <si>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</si>
  <si>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</si>
  <si>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</si>
  <si>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</si>
  <si>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</si>
  <si>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</si>
  <si>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</si>
  <si>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</si>
  <si>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</si>
  <si>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</si>
  <si>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</si>
  <si>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</si>
  <si>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</si>
  <si>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</si>
  <si>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</si>
  <si>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</si>
  <si>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</si>
  <si>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</si>
  <si>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</si>
  <si>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</si>
  <si>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</si>
  <si>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</si>
  <si>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</si>
  <si>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</si>
  <si>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</si>
  <si>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</si>
  <si>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</si>
  <si>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</si>
  <si>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</si>
  <si>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</si>
  <si>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</si>
  <si>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</si>
  <si>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</si>
  <si>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</si>
  <si>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</si>
  <si>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</si>
  <si>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</si>
  <si>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</si>
  <si>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</si>
  <si>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</si>
  <si>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</si>
  <si>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</si>
  <si>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</si>
  <si>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</si>
  <si>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</si>
  <si>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</si>
  <si>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</si>
  <si>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</si>
  <si>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</si>
  <si>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</si>
  <si>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</si>
  <si>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</si>
  <si>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</si>
  <si>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</si>
  <si>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</t>
  </si>
  <si>
    <t>Accounts receivable, net of allowance for doubtful accounts  of  $2,645  and  $2,327, respectively</t>
  </si>
  <si>
    <t>Due from  related parties</t>
  </si>
  <si>
    <t>Programming  rights</t>
  </si>
  <si>
    <t>Prepaid  taxes  and other current assets</t>
  </si>
  <si>
    <t>Prepayments</t>
  </si>
  <si>
    <t>Total current assets</t>
  </si>
  <si>
    <t>Programming  rights, net of current portion</t>
  </si>
  <si>
    <t>Property and  equipment, net</t>
  </si>
  <si>
    <t>Property and Equipment</t>
  </si>
  <si>
    <t>Broadcast license</t>
  </si>
  <si>
    <t>Goodwill</t>
  </si>
  <si>
    <t>Other intangibles, net</t>
  </si>
  <si>
    <t>Other Intangibles</t>
  </si>
  <si>
    <t>Equity method investments</t>
  </si>
  <si>
    <t>Deferred income taxes</t>
  </si>
  <si>
    <t>Other assets</t>
  </si>
  <si>
    <t>Liabilities and Stockholders Equity</t>
  </si>
  <si>
    <t>Accounts payable</t>
  </si>
  <si>
    <t>Due to related parties</t>
  </si>
  <si>
    <t>Accrued agency commissions</t>
  </si>
  <si>
    <t>Accrued compensation and benefits</t>
  </si>
  <si>
    <t>Accruals</t>
  </si>
  <si>
    <t>Accrued marketing</t>
  </si>
  <si>
    <t>Other accrued expenses</t>
  </si>
  <si>
    <t>Income taxes payable</t>
  </si>
  <si>
    <t>Programming rights payable</t>
  </si>
  <si>
    <t>Investee losses in excess of investment</t>
  </si>
  <si>
    <t>Current portion of long-term debt</t>
  </si>
  <si>
    <t>Total current liabilities</t>
  </si>
  <si>
    <t>Programming rights payable, net of current portion</t>
  </si>
  <si>
    <t>Long-term debt, net  of current  portion</t>
  </si>
  <si>
    <t>Other long-term liabilities</t>
  </si>
  <si>
    <t>Defined benefit pension obligation</t>
  </si>
  <si>
    <t>Total Liabilities</t>
  </si>
  <si>
    <t>Stockholders Equity</t>
  </si>
  <si>
    <t>Preferred stock, $0.0001 par value; 50,000,000 shares authorized;  0 shares  issued  and  outstanding  at</t>
  </si>
  <si>
    <t>December 31, 2018 and December 31, 2017</t>
  </si>
  <si>
    <t>Class A common stock,  $.0001 par value; 100,000,000  shares  authorized;  24,849,589  and  25,171,433 shares issued at December 31,  2018 and 2017, respectively</t>
  </si>
  <si>
    <t>Class B common stock, $.0001 par value; 33,000,000 shares  authorized; 19,720,381 and  20,800,998  shares issued at December 31, 2018 and 2017, respectively</t>
  </si>
  <si>
    <t>Additional paid-in capital</t>
  </si>
  <si>
    <t>Treasury stock, at cost 5,523,838 and 5,390,107 at December  31, 2018  and  2017,  respectively</t>
  </si>
  <si>
    <t>Treasury Stock</t>
  </si>
  <si>
    <t>Retained earnings</t>
  </si>
  <si>
    <t>Accumulated other comprehensive  income</t>
  </si>
  <si>
    <t>Total Hemisphere Media Group Stockholders Equity</t>
  </si>
  <si>
    <t>Equity attributable to non-controlling interest</t>
  </si>
  <si>
    <t>Total Stockholders Equity</t>
  </si>
  <si>
    <t>Total Liabilities and Stockholders Equity</t>
  </si>
  <si>
    <t>(amounts in thousands, except per share  amounts)</t>
  </si>
  <si>
    <t>Net revenues</t>
  </si>
  <si>
    <t>Net revenue</t>
  </si>
  <si>
    <t>Revenue</t>
  </si>
  <si>
    <t>Operating Expenses:</t>
  </si>
  <si>
    <t>Cost of revenues</t>
  </si>
  <si>
    <t>Selling, general and administrative</t>
  </si>
  <si>
    <t>Depreciation and amortization</t>
  </si>
  <si>
    <t>Other expenses</t>
  </si>
  <si>
    <t>Other Expenses</t>
  </si>
  <si>
    <t>(Gain) from FCC  spectrum repack and  other</t>
  </si>
  <si>
    <t>Total  operating expenses</t>
  </si>
  <si>
    <t>Operating income</t>
  </si>
  <si>
    <t>Other (expense) income:</t>
  </si>
  <si>
    <t>Interest expense, net</t>
  </si>
  <si>
    <t>Loss on equity method investments</t>
  </si>
  <si>
    <t>Gain from insurance proceeds</t>
  </si>
  <si>
    <t>Loss on impairment of assets</t>
  </si>
  <si>
    <t>Total  other expense</t>
  </si>
  <si>
    <t>(Loss) income before income tax expense</t>
  </si>
  <si>
    <t>Profit before Zakat</t>
  </si>
  <si>
    <t>Income tax expense</t>
  </si>
  <si>
    <t>Net loss</t>
  </si>
  <si>
    <t>Net income attributable to non-controlling interest</t>
  </si>
  <si>
    <t>Net loss available to Hemisphere Media  Group</t>
  </si>
  <si>
    <t>Loss per share available to Hemisphere Media Group:</t>
  </si>
  <si>
    <t>Basic</t>
  </si>
  <si>
    <t>Diluted</t>
  </si>
  <si>
    <t>Weighted average shares outstanding:</t>
  </si>
  <si>
    <t>Other comprehensive income:</t>
  </si>
  <si>
    <t>Total Other Comprehensive Income</t>
  </si>
  <si>
    <t>Adjustment to defined benefit plan, net of income taxes</t>
  </si>
  <si>
    <t>Adjustment to Retained Earnings</t>
  </si>
  <si>
    <t>Total other comprehensive income</t>
  </si>
  <si>
    <t>Comprehensive loss</t>
  </si>
  <si>
    <t>Total Other Comprehensive Loss</t>
  </si>
  <si>
    <t>Comprehensive income attributable to  non-controlling interest</t>
  </si>
  <si>
    <t>Comprehensive loss attributable to Hemisphere Media Group</t>
  </si>
  <si>
    <t>Cash Flows  From Operating Activities:</t>
  </si>
  <si>
    <t>Operating Activities</t>
  </si>
  <si>
    <t>Adjustments to reconcile net loss to net cash provided  by operating activities:</t>
  </si>
  <si>
    <t>Program  amortization</t>
  </si>
  <si>
    <t>Amortization of deferred financing costs and original  issue discount</t>
  </si>
  <si>
    <t>Stock-based compensation</t>
  </si>
  <si>
    <t>Provision for bad debts</t>
  </si>
  <si>
    <t>Gain on disposition of assets</t>
  </si>
  <si>
    <t>Deferred tax  expense</t>
  </si>
  <si>
    <t xml:space="preserve">Adjustment for Income Tax Paid </t>
  </si>
  <si>
    <t>Loss on equity investments, net</t>
  </si>
  <si>
    <t>Loss on impairment of fixed assets</t>
  </si>
  <si>
    <t>Gain from FCC spectrum repack</t>
  </si>
  <si>
    <t>Changes in assets and liabilities:</t>
  </si>
  <si>
    <t>(Increase)  decrease in:</t>
  </si>
  <si>
    <t>Accounts receivable</t>
  </si>
  <si>
    <t>Programming rights</t>
  </si>
  <si>
    <t>Prepaid  expenses and other assets</t>
  </si>
  <si>
    <t>Increase (decrease) in:</t>
  </si>
  <si>
    <t>Due to related parties, net</t>
  </si>
  <si>
    <t>Other liabilities</t>
  </si>
  <si>
    <t>Net cash provided by operating activities</t>
  </si>
  <si>
    <t>Cash Flows  From Investing Activities:</t>
  </si>
  <si>
    <t>Investing Activities</t>
  </si>
  <si>
    <t>Investments in joint ventures</t>
  </si>
  <si>
    <t>Capital  expenditures</t>
  </si>
  <si>
    <t>Insurance  proceeds</t>
  </si>
  <si>
    <t>FCC spectrum repack proceeds</t>
  </si>
  <si>
    <t>Net payment for the acquisition of Snap Media</t>
  </si>
  <si>
    <t>Net cash used in investing activities</t>
  </si>
  <si>
    <t>Cash Flows  From Financing Activities:</t>
  </si>
  <si>
    <t>Financing Activities</t>
  </si>
  <si>
    <t>Repayments of long-term debt</t>
  </si>
  <si>
    <t>Repurchases of common stock</t>
  </si>
  <si>
    <t>Financing  fees</t>
  </si>
  <si>
    <t>Exercise of warrants</t>
  </si>
  <si>
    <t>Net cash used in financing activities</t>
  </si>
  <si>
    <t>Net decrease in cash</t>
  </si>
  <si>
    <t>Cash:</t>
  </si>
  <si>
    <t>Beginning</t>
  </si>
  <si>
    <t>Ending</t>
  </si>
  <si>
    <t>Supplemental  Disclosures of Cash Flow Information:</t>
  </si>
  <si>
    <t>Cash payments for:</t>
  </si>
  <si>
    <t>Interest</t>
  </si>
  <si>
    <t>Income taxes</t>
  </si>
  <si>
    <t>Non-cash investing activity: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</si>
  <si>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</si>
  <si>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</si>
  <si>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</si>
  <si>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</si>
  <si>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</si>
  <si>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</si>
  <si>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impairment</t>
  </si>
  <si>
    <t>other operating expenses</t>
  </si>
  <si>
    <t>income tax expense</t>
  </si>
  <si>
    <t>current taxation</t>
  </si>
  <si>
    <t>land and buildings</t>
  </si>
  <si>
    <t>property, plant and equipment</t>
  </si>
  <si>
    <t>accumulated depreciation and amortisation</t>
  </si>
  <si>
    <t>prepaid expenses</t>
  </si>
  <si>
    <t>deferred tax asset</t>
  </si>
  <si>
    <t>ordinary shares</t>
  </si>
  <si>
    <t>changed value</t>
  </si>
  <si>
    <t>net revenues</t>
  </si>
  <si>
    <t>added value</t>
  </si>
  <si>
    <t>other expenses</t>
  </si>
  <si>
    <t>(gain) from FCC spectrum repack and other</t>
  </si>
  <si>
    <t>deleted value</t>
  </si>
  <si>
    <t>interest expense, net</t>
  </si>
  <si>
    <t>loss on equity method investments</t>
  </si>
  <si>
    <t>gain from insurance proceeds</t>
  </si>
  <si>
    <t>changed sign</t>
  </si>
  <si>
    <t>loss on impairment of assets</t>
  </si>
  <si>
    <t>changed value and sign</t>
  </si>
  <si>
    <t>minority interest</t>
  </si>
  <si>
    <t>land and improvements</t>
  </si>
  <si>
    <t>building</t>
  </si>
  <si>
    <t>equipment</t>
  </si>
  <si>
    <t>towers</t>
  </si>
  <si>
    <t>other fixed assets</t>
  </si>
  <si>
    <t>less: accumulated depreciation</t>
  </si>
  <si>
    <t>capital work in progress</t>
  </si>
  <si>
    <t>equipment installations in progress</t>
  </si>
  <si>
    <t>accounts receivable, net of allowance for doubtful accounts</t>
  </si>
  <si>
    <t>prepaid taxes and other current assets</t>
  </si>
  <si>
    <t>other operating current assets</t>
  </si>
  <si>
    <t>programming rights</t>
  </si>
  <si>
    <t>programming rights, net of current portion</t>
  </si>
  <si>
    <t>broadcast license</t>
  </si>
  <si>
    <t>deferred income taxes</t>
  </si>
  <si>
    <t>other assets</t>
  </si>
  <si>
    <t>current portion of long-term debt</t>
  </si>
  <si>
    <t>accounts payable</t>
  </si>
  <si>
    <t>accrued agency commissions</t>
  </si>
  <si>
    <t>accrued compensation and benefits</t>
  </si>
  <si>
    <t>accrued marketing</t>
  </si>
  <si>
    <t>other accrued expenses</t>
  </si>
  <si>
    <t>notes payable</t>
  </si>
  <si>
    <t>programming rights payable</t>
  </si>
  <si>
    <t>investee losses in excess of investment</t>
  </si>
  <si>
    <t>long term accruals</t>
  </si>
  <si>
    <t>programming rights payable, net of current portion</t>
  </si>
  <si>
    <t>defined benefit pension obligation</t>
  </si>
  <si>
    <t>long-term debt, net of current portion</t>
  </si>
  <si>
    <t>deferred tax liability</t>
  </si>
  <si>
    <t>Class A common stock, $.0001 par value</t>
  </si>
  <si>
    <t>Class B common stock, $.0001 par value</t>
  </si>
  <si>
    <t>interest paid and financial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</si>
</sst>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A0-46B3-9A1E-71C9FA602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4B-43E0-9F2C-5520BB7DF2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6E-4364-A31D-2E72D401B8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B9-41BA-869B-94997F8F7F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55-4D78-B819-26A071FD93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ED-47A7-A1B9-AC3A44C872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0-4708-AD5D-5D7A75A911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D8-41CF-B0B3-903756DFC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F8-41A9-810C-0765E9990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C1-47EC-ACB6-F1AEFB7F93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62-45CC-9554-FC85A3787B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98-4614-9D96-DB9EEC14C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91-4AD2-A5E0-E244179730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A7-438A-B0F4-13DC733FB7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3C-4551-BFB8-9010F8D174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28515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-10906</v>
      </c>
      <c r="G6" s="7">
        <f t="shared" ref="G6:O6" si="1">IF(G4=$BF$1,"",G71)</f>
        <v>-13436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356443</v>
      </c>
      <c r="G7" s="7">
        <f t="shared" ref="G7:O7" si="2">IF(G4=$BF$1,"",G128)</f>
        <v>331171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144824</v>
      </c>
      <c r="G8" s="7">
        <f t="shared" ref="G8:O8" si="3">IF(G4=$BF$1,"",G161)</f>
        <v>166715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39918</v>
      </c>
      <c r="G9" s="7">
        <f t="shared" ref="G9:O9" si="4">IF(G4=$BF$1,"",G189)</f>
        <v>31605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227950</v>
      </c>
      <c r="G10" s="7">
        <f t="shared" ref="G10:O10" si="5">IF(G4=$BF$1,"",G210)</f>
        <v>227377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233399</v>
      </c>
      <c r="G11" s="7">
        <f t="shared" ref="G11:O11" si="6">IF(G4=$BF$1,"",G227)</f>
        <v>238904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501267</v>
      </c>
      <c r="G12" s="35">
        <f t="shared" ref="G12:O12" si="7">IF(G4=$BF$1,"",SUM(G7:G8))</f>
        <v>497886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501267</v>
      </c>
      <c r="G13" s="35">
        <f t="shared" ref="G13:O13" si="8">IF(G4=$BF$1,"",SUM(G9:G11))</f>
        <v>497886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147079</v>
      </c>
      <c r="G24">
        <v>124464</v>
      </c>
      <c r="P24" s="48" t="s">
        <v>524</v>
      </c>
    </row>
    <row r="25" spans="5:16">
      <c r="E25" s="1" t="s">
        <v>27</v>
      </c>
      <c r="F25">
        <v>42174</v>
      </c>
      <c r="G25">
        <v>39965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104905</v>
      </c>
      <c r="G30" s="7">
        <f>IF(G4=$BF$1,"",G24-G25+ABS(G26)-G27-G28-G29)</f>
        <v>84499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44499</v>
      </c>
      <c r="G34">
        <v>39437</v>
      </c>
    </row>
    <row r="35" spans="5:16">
      <c r="E35" s="1" t="s">
        <v>37</v>
      </c>
    </row>
    <row r="36" spans="5:16">
      <c r="E36" s="1" t="s">
        <v>38</v>
      </c>
      <c r="F36" s="38">
        <v>1473</v>
      </c>
      <c r="G36" s="38">
        <v>3501</v>
      </c>
      <c r="P36" s="48" t="s">
        <v>526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16081</v>
      </c>
      <c r="G40">
        <v>16228</v>
      </c>
    </row>
    <row r="41" spans="5:16">
      <c r="E41" s="1" t="s">
        <v>43</v>
      </c>
    </row>
    <row r="42" spans="5:16">
      <c r="E42" s="1" t="s">
        <v>44</v>
      </c>
      <c r="F42">
        <v>0</v>
      </c>
      <c r="G42">
        <v>546</v>
      </c>
      <c r="P42" s="48" t="s">
        <v>533</v>
      </c>
    </row>
    <row r="43" spans="5:16">
      <c r="E43" s="6" t="s">
        <v>45</v>
      </c>
      <c r="F43" s="7">
        <f>F32+F33+F34+F35+F36+F37+F38+F39+F40+F41+F42</f>
        <v>62053</v>
      </c>
      <c r="G43" s="7">
        <f>G32+G33+G34+G35+G36+G37+G38+G39+G40+G41+G42</f>
        <v>59712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42852</v>
      </c>
      <c r="G44" s="7">
        <f>IF(G4=$BF$1,"",G30+G31-G43)</f>
        <v>24787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F47" s="38">
        <f>1880+2080</f>
        <v>3960</v>
      </c>
      <c r="G47" s="38">
        <f>23+3250</f>
        <v>3273</v>
      </c>
      <c r="P47" s="48" t="s">
        <v>526</v>
      </c>
    </row>
    <row r="48" spans="5:16">
      <c r="E48" s="1" t="s">
        <v>50</v>
      </c>
    </row>
    <row r="49" spans="5:16">
      <c r="E49" s="1" t="s">
        <v>51</v>
      </c>
      <c r="F49" s="38">
        <v>12132</v>
      </c>
      <c r="G49" s="38">
        <v>10905</v>
      </c>
      <c r="P49" s="48" t="s">
        <v>526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-35206</v>
      </c>
      <c r="G52">
        <v>-11885</v>
      </c>
      <c r="P52" s="48" t="s">
        <v>524</v>
      </c>
    </row>
    <row r="53" spans="5:16">
      <c r="E53" s="1" t="s">
        <v>55</v>
      </c>
    </row>
    <row r="54" spans="5:16">
      <c r="E54" s="1" t="s">
        <v>56</v>
      </c>
      <c r="F54"/>
      <c r="G54"/>
      <c r="P54" s="48" t="s">
        <v>529</v>
      </c>
    </row>
    <row r="55" spans="5:16">
      <c r="E55" s="1" t="s">
        <v>57</v>
      </c>
    </row>
    <row r="56" spans="5:16">
      <c r="E56" s="1" t="s">
        <v>58</v>
      </c>
      <c r="F56"/>
      <c r="G56"/>
      <c r="P56" s="48" t="s">
        <v>529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-526</v>
      </c>
      <c r="G59" s="7">
        <f>IF(G4=$BF$1,"",G44+G45+G46+G47+G48-G49-G50-G51+G52-G53+G54+G55-G56+G57+G58)</f>
        <v>5270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 s="38">
        <v>10271</v>
      </c>
      <c r="G60" s="38">
        <v>18706</v>
      </c>
      <c r="P60" s="48" t="s">
        <v>526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-10797</v>
      </c>
      <c r="G67" s="7">
        <f>IF(G4=$BF$1,"",SUM(G59,-G60,-ABS(G61),-G62,-G66))</f>
        <v>-13436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>
        <v>-109</v>
      </c>
      <c r="G68">
        <v>0</v>
      </c>
      <c r="P68" s="48" t="s">
        <v>535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-10906</v>
      </c>
      <c r="G71" s="7">
        <f t="shared" ref="G71:O71" si="14">IF(G4=$BF$1,"",SUM(G67:G70))</f>
        <v>-13436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-10906</v>
      </c>
      <c r="G83" s="7">
        <f t="shared" ref="G83:O83" si="15">IF(G4=$BF$1,"",SUM(G71:G82))</f>
        <v>-13436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  <c r="F84"/>
      <c r="G84"/>
      <c r="P84" s="48" t="s">
        <v>529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8724+11258</f>
        <v>19982</v>
      </c>
      <c r="G89" s="38">
        <f>8724+11258</f>
        <v>19982</v>
      </c>
      <c r="P89" s="48" t="s">
        <v>526</v>
      </c>
    </row>
    <row r="90" spans="5:16">
      <c r="E90" s="1" t="s">
        <v>82</v>
      </c>
    </row>
    <row r="91" spans="5:16">
      <c r="E91" s="1" t="s">
        <v>83</v>
      </c>
      <c r="F91" s="38">
        <v>9839</v>
      </c>
      <c r="G91" s="38">
        <v>1291</v>
      </c>
      <c r="P91" s="48" t="s">
        <v>526</v>
      </c>
    </row>
    <row r="92" spans="5:16">
      <c r="E92" s="12" t="s">
        <v>84</v>
      </c>
      <c r="F92">
        <v>25921</v>
      </c>
      <c r="G92">
        <v>27930</v>
      </c>
      <c r="P92" s="48" t="s">
        <v>524</v>
      </c>
    </row>
    <row r="93" spans="5:16">
      <c r="E93" s="1" t="s">
        <v>85</v>
      </c>
    </row>
    <row r="94" spans="5:16">
      <c r="E94" s="1" t="s">
        <v>86</v>
      </c>
      <c r="F94"/>
      <c r="G94"/>
      <c r="P94" s="48" t="s">
        <v>529</v>
      </c>
    </row>
    <row r="95" spans="5:16">
      <c r="E95" s="1" t="s">
        <v>87</v>
      </c>
      <c r="F95" s="38">
        <v>1536</v>
      </c>
      <c r="G95" s="38">
        <v>1450</v>
      </c>
      <c r="P95" s="48" t="s">
        <v>526</v>
      </c>
    </row>
    <row r="96" spans="5:16">
      <c r="E96" s="12"/>
    </row>
    <row r="98" spans="5:16">
      <c r="E98" s="6" t="s">
        <v>88</v>
      </c>
      <c r="F98" s="7">
        <f>F89+F90+F91+F92+F93+F94+F95+F96</f>
        <v>57278</v>
      </c>
      <c r="G98" s="7">
        <f>IF(G4=$BF$1,"",G89+G90+G91+G92+G93+G94+G95+G96)</f>
        <v>50653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-25069</v>
      </c>
      <c r="G99" s="38">
        <v>-26220</v>
      </c>
      <c r="P99" s="48" t="s">
        <v>526</v>
      </c>
    </row>
    <row r="100" spans="5:16">
      <c r="E100" s="6" t="s">
        <v>90</v>
      </c>
      <c r="F100" s="7">
        <f>F98+F99</f>
        <v>32209</v>
      </c>
      <c r="G100" s="7">
        <f t="shared" ref="G100:O100" si="17">IF(G4=$BF$1,"",G98+G99)</f>
        <v>24433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169994</v>
      </c>
      <c r="G101">
        <v>164887</v>
      </c>
    </row>
    <row r="102" spans="5:16">
      <c r="E102" s="1" t="s">
        <v>92</v>
      </c>
      <c r="F102">
        <v>39086</v>
      </c>
      <c r="G102">
        <v>51661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209080</v>
      </c>
      <c r="G104" s="7">
        <f t="shared" ref="G104:O104" si="18">IF(G4=$BF$1,"",G101+G102+G103)</f>
        <v>216548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4290</v>
      </c>
      <c r="G111">
        <v>4802</v>
      </c>
      <c r="P111" s="48" t="s">
        <v>524</v>
      </c>
    </row>
    <row r="112" spans="5:16">
      <c r="E112" s="1" t="s">
        <v>102</v>
      </c>
    </row>
    <row r="113" spans="5:16">
      <c r="E113" s="1" t="s">
        <v>103</v>
      </c>
      <c r="F113">
        <v>51658</v>
      </c>
      <c r="G113">
        <v>30907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f>15321+41356</f>
        <v>56677</v>
      </c>
      <c r="G124" s="38">
        <f>11520+41356</f>
        <v>52876</v>
      </c>
      <c r="P124" s="48" t="s">
        <v>526</v>
      </c>
    </row>
    <row r="125" spans="5:16">
      <c r="E125" s="1" t="s">
        <v>112</v>
      </c>
      <c r="F125" s="38">
        <v>2529</v>
      </c>
      <c r="G125" s="38">
        <v>1605</v>
      </c>
      <c r="P125" s="48" t="s">
        <v>526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356443</v>
      </c>
      <c r="G128" s="7">
        <f t="shared" ref="G128:O128" si="19">IF(G4=$BF$1,"",G100+SUM(G104:G126))</f>
        <v>331171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94478</v>
      </c>
      <c r="G130">
        <v>124299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94478</v>
      </c>
      <c r="G140" s="7">
        <f t="shared" ref="G140:O140" si="20">IF(G4=$BF$1,"",G130+G131+G132+G133+G134+G135+G136+G139)</f>
        <v>124299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  <c r="F146">
        <v>970</v>
      </c>
      <c r="G146">
        <v>2169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7801</v>
      </c>
      <c r="G154" s="38">
        <v>12517</v>
      </c>
      <c r="P154" s="48" t="s">
        <v>526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30840</v>
      </c>
      <c r="G157">
        <v>20007</v>
      </c>
      <c r="P157" s="48" t="s">
        <v>524</v>
      </c>
    </row>
    <row r="158" spans="5:16">
      <c r="E158" s="1" t="s">
        <v>138</v>
      </c>
      <c r="F158" s="38">
        <v>10735</v>
      </c>
      <c r="G158" s="38">
        <v>7723</v>
      </c>
      <c r="P158" s="48" t="s">
        <v>526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50346</v>
      </c>
      <c r="G160" s="7">
        <f>IF(G4=$BF$1,"",G146+G147+G148+G149+G150+G151+G152+G153+G154+G155+G156+G157+G158+G159)</f>
        <v>42416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144824</v>
      </c>
      <c r="G161" s="7">
        <f t="shared" ref="G161:O161" si="22">IF(G4=$BF$1,"",G140+G145+G160)</f>
        <v>166715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2134</v>
      </c>
      <c r="G167">
        <v>2133</v>
      </c>
      <c r="P167" s="48" t="s">
        <v>524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4051</v>
      </c>
      <c r="G171" s="38">
        <v>2920</v>
      </c>
      <c r="P171" s="48" t="s">
        <v>526</v>
      </c>
    </row>
    <row r="172" spans="5:16">
      <c r="E172" s="1" t="s">
        <v>151</v>
      </c>
    </row>
    <row r="173" spans="5:16">
      <c r="E173" s="1" t="s">
        <v>152</v>
      </c>
      <c r="F173">
        <v>626</v>
      </c>
      <c r="G173">
        <v>1885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2265</v>
      </c>
      <c r="G181">
        <v>24</v>
      </c>
    </row>
    <row r="183" spans="5:16">
      <c r="E183" s="1" t="s">
        <v>160</v>
      </c>
    </row>
    <row r="184" spans="5:16">
      <c r="E184" s="12" t="s">
        <v>161</v>
      </c>
      <c r="F184">
        <f>2515+5061+5855+5619+6810</f>
        <v>25860</v>
      </c>
      <c r="G184">
        <f>3465+4064+5540+4997+3771</f>
        <v>21837</v>
      </c>
      <c r="P184" s="48" t="s">
        <v>524</v>
      </c>
    </row>
    <row r="185" spans="5:16">
      <c r="E185" s="12" t="s">
        <v>162</v>
      </c>
    </row>
    <row r="187" spans="5:16">
      <c r="E187" s="1" t="s">
        <v>163</v>
      </c>
      <c r="F187">
        <v>4982</v>
      </c>
      <c r="G187">
        <v>2806</v>
      </c>
      <c r="P187" s="48" t="s">
        <v>524</v>
      </c>
    </row>
    <row r="188" spans="5:16">
      <c r="E188" s="1" t="s">
        <v>164</v>
      </c>
      <c r="F188"/>
      <c r="G188"/>
      <c r="P188" s="48" t="s">
        <v>529</v>
      </c>
    </row>
    <row r="189" spans="5:16">
      <c r="E189" s="6" t="s">
        <v>13</v>
      </c>
      <c r="F189" s="7">
        <f>SUM(F163:F188)</f>
        <v>39918</v>
      </c>
      <c r="G189" s="7">
        <f t="shared" ref="G189:O189" si="23">IF(G4=$BF$1,"",SUM(G163:G188))</f>
        <v>31605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203957</v>
      </c>
      <c r="G193" s="38">
        <v>205509</v>
      </c>
      <c r="P193" s="48" t="s">
        <v>526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f>1133+2260</f>
        <v>3393</v>
      </c>
      <c r="G197" s="38">
        <f>1101+2004</f>
        <v>3105</v>
      </c>
      <c r="P197" s="48" t="s">
        <v>526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19520</v>
      </c>
      <c r="G203" s="38">
        <v>18763</v>
      </c>
      <c r="P203" s="48" t="s">
        <v>526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1080</v>
      </c>
      <c r="G209">
        <v>0</v>
      </c>
    </row>
    <row r="210" spans="5:16">
      <c r="E210" s="6" t="s">
        <v>14</v>
      </c>
      <c r="F210" s="7">
        <f>SUM(F191:F209)</f>
        <v>227950</v>
      </c>
      <c r="G210" s="7">
        <f t="shared" ref="G210:O210" si="24">IF(G4=$BF$1,"",SUM(G191:G209))</f>
        <v>227377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2+270347</f>
        <v>270349</v>
      </c>
      <c r="G212">
        <f>3+265331</f>
        <v>265334</v>
      </c>
      <c r="P212" s="48" t="s">
        <v>524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1155</v>
      </c>
      <c r="G215">
        <v>472</v>
      </c>
    </row>
    <row r="216" spans="5:16">
      <c r="E216" s="1" t="s">
        <v>186</v>
      </c>
    </row>
    <row r="217" spans="5:16">
      <c r="E217" s="1" t="s">
        <v>187</v>
      </c>
      <c r="F217">
        <v>19495</v>
      </c>
      <c r="G217">
        <v>30401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1488</v>
      </c>
      <c r="G221">
        <v>0</v>
      </c>
    </row>
    <row r="222" spans="5:16">
      <c r="E222" s="1" t="s">
        <v>191</v>
      </c>
    </row>
    <row r="223" spans="5:16">
      <c r="E223" s="1" t="s">
        <v>192</v>
      </c>
      <c r="F223">
        <v>-59088</v>
      </c>
      <c r="G223">
        <v>-57303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233399</v>
      </c>
      <c r="G227" s="7">
        <f t="shared" ref="G227:O227" si="25">IF(G4=$BF$1,"",SUM(G212:G226))</f>
        <v>238904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-10797</v>
      </c>
      <c r="G267">
        <v>-13436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16081</v>
      </c>
      <c r="G271">
        <v>16774</v>
      </c>
    </row>
    <row r="272" spans="5:15">
      <c r="E272" s="1" t="s">
        <v>237</v>
      </c>
      <c r="F272">
        <v>-60</v>
      </c>
      <c r="G272">
        <v>808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591</v>
      </c>
      <c r="G275">
        <v>620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2240</v>
      </c>
      <c r="G284">
        <v>-1595</v>
      </c>
    </row>
    <row r="285" spans="5:7">
      <c r="E285" s="1" t="s">
        <v>248</v>
      </c>
      <c r="F285">
        <v>3933</v>
      </c>
      <c r="G285">
        <v>4068</v>
      </c>
    </row>
    <row r="286" spans="5:7" ht="25.5" customHeight="1">
      <c r="E286" s="1" t="s">
        <v>249</v>
      </c>
    </row>
    <row r="287" spans="5:7">
      <c r="E287" s="1" t="s">
        <v>250</v>
      </c>
      <c r="F287">
        <v>417</v>
      </c>
      <c r="G287">
        <v>756</v>
      </c>
    </row>
    <row r="288" spans="5:7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23202</v>
      </c>
      <c r="G296" s="7">
        <f>IF(G4=$BF$1,"",G271+G272+G273+G274+G275+G276+G277+G278+G279+G280+G281+G282+G283+G284+G285+G286+G287+G288+G289+G290+G291+G292+G293+G294+G295)</f>
        <v>21431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12405</v>
      </c>
      <c r="G297" s="7">
        <f t="shared" ref="G297:O297" si="27">IF(G4=$BF$1,"",MIN(F267,F268,F269)+F296)</f>
        <v>12405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4668</v>
      </c>
      <c r="G302">
        <v>-7006</v>
      </c>
    </row>
    <row r="303" spans="5:15">
      <c r="E303" s="1" t="s">
        <v>265</v>
      </c>
      <c r="F303">
        <v>-9831</v>
      </c>
      <c r="G303">
        <v>4803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-1209</v>
      </c>
      <c r="G315">
        <v>-60</v>
      </c>
    </row>
    <row r="316" spans="5:15">
      <c r="E316" s="1" t="s">
        <v>276</v>
      </c>
      <c r="F316">
        <v>0</v>
      </c>
      <c r="G316">
        <v>0</v>
      </c>
    </row>
    <row r="317" spans="5:15">
      <c r="E317" s="1" t="s">
        <v>277</v>
      </c>
      <c r="F317">
        <v>3756</v>
      </c>
      <c r="G317">
        <v>-384</v>
      </c>
    </row>
    <row r="318" spans="5:15">
      <c r="E318" s="6" t="s">
        <v>278</v>
      </c>
      <c r="F318" s="7">
        <f>F299+F300+F301+F302+F303+F304+F305+F306+F307+F308+F309+F310+F311+F312+F313+F314+F315+F316+F317</f>
        <v>-2616</v>
      </c>
      <c r="G318" s="7">
        <f>IF(G4=$BF$1,"",G299+G300+G301+G302+G303+G304+G305+G306+G307+G308+G309+G310+G311+G312+G313+G314+G315+G316+G317)</f>
        <v>-2647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9789</v>
      </c>
      <c r="G319" s="7">
        <f t="shared" ref="G319:O319" si="28">IF(G4=$BF$1,"",G297+G318)</f>
        <v>9758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9789</v>
      </c>
      <c r="G326" s="7">
        <f t="shared" ref="G326:O326" si="30">IF(G4=$BF$1,"",G325+G319)</f>
        <v>9758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-10628</v>
      </c>
      <c r="G328">
        <v>-2496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  <c r="F336">
        <v>-53782</v>
      </c>
      <c r="G336">
        <v>-39986</v>
      </c>
    </row>
    <row r="337" spans="5:15">
      <c r="E337" s="6" t="s">
        <v>296</v>
      </c>
      <c r="F337" s="7">
        <f>SUM(F328:F336)</f>
        <v>-64410</v>
      </c>
      <c r="G337" s="7">
        <f>IF(G4=$BF$1,"",SUM(G328:G336))</f>
        <v>-42482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-2873</v>
      </c>
      <c r="G339">
        <v>-22234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-2133</v>
      </c>
      <c r="G343">
        <v>-2133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-5006</v>
      </c>
      <c r="G352" s="7">
        <f>IF(G4=$BF$1,"",SUM(G339:G351))</f>
        <v>-24367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-59627</v>
      </c>
      <c r="G353" s="7">
        <f t="shared" ref="G353:O353" si="33">IF(G4=$BF$1,"",G326+G337+G352)</f>
        <v>-57091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-59627</v>
      </c>
      <c r="G355" s="7">
        <f t="shared" ref="G355:O355" si="34">IF(G4=$BF$1,"",G353+G354)</f>
        <v>-57091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-59627</v>
      </c>
      <c r="G357" s="7">
        <f t="shared" ref="G357:O357" si="35">IF(G4=$BF$1,"",G355+G356)</f>
        <v>-57091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0.18169912585165188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-0.18830008931229533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6.7907111266434488E-3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0.71325614125741943</v>
      </c>
      <c r="G369" s="27">
        <f t="shared" si="41"/>
        <v>0.67890313664995505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0.29135362628247402</v>
      </c>
      <c r="G370" s="27">
        <f t="shared" si="42"/>
        <v>0.19914995500707031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-7.4150626534039532E-2</v>
      </c>
      <c r="G371" s="28">
        <f t="shared" si="43"/>
        <v>-0.10795089343103227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-2.1756868096244119E-2</v>
      </c>
      <c r="G372" s="27">
        <f t="shared" si="44"/>
        <v>-2.6986097219042111E-2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-4.6726849729433285E-2</v>
      </c>
      <c r="G373" s="27">
        <f t="shared" si="45"/>
        <v>-5.6240163412918993E-2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0.53438187632539147</v>
      </c>
      <c r="G376" s="30">
        <f t="shared" si="47"/>
        <v>0.52016325022193832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1.1476827235763649</v>
      </c>
      <c r="G377" s="30">
        <f t="shared" si="48"/>
        <v>1.0840421257073971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3.5321463897131551</v>
      </c>
      <c r="G378" s="30">
        <f t="shared" si="49"/>
        <v>2.2729940394314534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3.6280374768274966</v>
      </c>
      <c r="G382" s="32">
        <f t="shared" si="51"/>
        <v>5.2749564942255969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3.6280374768274966</v>
      </c>
      <c r="G383" s="32">
        <f t="shared" si="52"/>
        <v>5.2749564942255969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2.3668019439851697</v>
      </c>
      <c r="G384" s="32">
        <f t="shared" si="53"/>
        <v>3.9328903654485048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0.24522771681947994</v>
      </c>
      <c r="G385" s="32">
        <f t="shared" si="54"/>
        <v>0.30874861572535989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94478</v>
      </c>
      <c r="G418" s="17">
        <f>G130-G417</f>
        <v>124299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508</v>
      </c>
      <c r="B1" s="39" t="s">
        <v>509</v>
      </c>
      <c r="C1" s="39" t="s">
        <v>510</v>
      </c>
      <c r="D1" s="39" t="s">
        <v>511</v>
      </c>
      <c r="E1" s="39"/>
    </row>
    <row r="2" spans="1:5">
      <c r="A2" s="41" t="s">
        <v>525</v>
      </c>
      <c r="B2" s="41" t="s">
        <v>512</v>
      </c>
      <c r="C2" s="39">
        <v>1</v>
      </c>
      <c r="D2" s="39" t="s">
        <v>513</v>
      </c>
      <c r="E2" s="39"/>
    </row>
    <row r="3" spans="1:5">
      <c r="A3" s="42" t="s">
        <v>527</v>
      </c>
      <c r="B3" s="42" t="s">
        <v>515</v>
      </c>
      <c r="C3" s="39">
        <v>0</v>
      </c>
      <c r="D3" s="39" t="s">
        <v>513</v>
      </c>
    </row>
    <row r="4" spans="1:5" ht="25.5">
      <c r="A4" s="41" t="s">
        <v>528</v>
      </c>
      <c r="B4" s="41" t="s">
        <v>49</v>
      </c>
      <c r="C4" s="39">
        <v>1</v>
      </c>
      <c r="D4" s="39" t="s">
        <v>513</v>
      </c>
    </row>
    <row r="5" spans="1:5">
      <c r="A5" s="43" t="s">
        <v>530</v>
      </c>
      <c r="B5" s="1" t="s">
        <v>569</v>
      </c>
      <c r="C5" s="39">
        <v>0</v>
      </c>
      <c r="D5" s="39" t="s">
        <v>513</v>
      </c>
    </row>
    <row r="6" spans="1:5">
      <c r="A6" s="42" t="s">
        <v>531</v>
      </c>
      <c r="B6" s="44" t="s">
        <v>54</v>
      </c>
      <c r="C6" s="39">
        <v>1</v>
      </c>
      <c r="D6" s="39" t="s">
        <v>513</v>
      </c>
    </row>
    <row r="7" spans="1:5">
      <c r="A7" s="43" t="s">
        <v>532</v>
      </c>
      <c r="B7" s="41" t="s">
        <v>49</v>
      </c>
      <c r="C7" s="39">
        <v>2</v>
      </c>
      <c r="D7" s="39" t="s">
        <v>513</v>
      </c>
    </row>
    <row r="8" spans="1:5">
      <c r="A8" s="43" t="s">
        <v>534</v>
      </c>
      <c r="B8" s="42" t="s">
        <v>514</v>
      </c>
      <c r="C8" s="39">
        <v>0</v>
      </c>
      <c r="D8" s="39" t="s">
        <v>513</v>
      </c>
    </row>
    <row r="9" spans="1:5">
      <c r="A9" s="42" t="s">
        <v>516</v>
      </c>
      <c r="B9" s="42" t="s">
        <v>517</v>
      </c>
      <c r="C9" s="39">
        <v>0</v>
      </c>
      <c r="D9" s="39" t="s">
        <v>513</v>
      </c>
    </row>
    <row r="10" spans="1:5">
      <c r="A10" t="s">
        <v>447</v>
      </c>
      <c r="B10" s="42" t="s">
        <v>536</v>
      </c>
      <c r="C10" s="39">
        <v>2</v>
      </c>
      <c r="D10" s="39" t="s">
        <v>513</v>
      </c>
    </row>
    <row r="11" spans="1:5">
      <c r="A11" s="43" t="s">
        <v>537</v>
      </c>
      <c r="B11" s="42" t="s">
        <v>518</v>
      </c>
      <c r="C11" s="39">
        <v>1</v>
      </c>
      <c r="D11" s="39" t="s">
        <v>513</v>
      </c>
    </row>
    <row r="12" spans="1:5">
      <c r="A12" s="45" t="s">
        <v>538</v>
      </c>
      <c r="B12" s="46" t="s">
        <v>518</v>
      </c>
      <c r="C12" s="39">
        <v>1</v>
      </c>
      <c r="D12" s="39" t="s">
        <v>513</v>
      </c>
    </row>
    <row r="13" spans="1:5">
      <c r="A13" s="46" t="s">
        <v>539</v>
      </c>
      <c r="B13" s="46" t="s">
        <v>519</v>
      </c>
      <c r="C13" s="39">
        <v>1</v>
      </c>
      <c r="D13" s="39" t="s">
        <v>513</v>
      </c>
    </row>
    <row r="14" spans="1:5">
      <c r="A14" s="46" t="s">
        <v>540</v>
      </c>
      <c r="B14" s="46" t="s">
        <v>541</v>
      </c>
      <c r="C14" s="39">
        <v>1</v>
      </c>
      <c r="D14" s="39" t="s">
        <v>513</v>
      </c>
    </row>
    <row r="15" spans="1:5">
      <c r="A15" s="45" t="s">
        <v>542</v>
      </c>
      <c r="B15" s="45" t="s">
        <v>520</v>
      </c>
      <c r="C15" s="39">
        <v>1</v>
      </c>
      <c r="D15" s="39" t="s">
        <v>513</v>
      </c>
    </row>
    <row r="16" spans="1:5">
      <c r="A16" s="45" t="s">
        <v>544</v>
      </c>
      <c r="B16" s="45" t="s">
        <v>543</v>
      </c>
      <c r="C16" s="39">
        <v>1</v>
      </c>
      <c r="D16" s="39" t="s">
        <v>513</v>
      </c>
    </row>
    <row r="17" spans="1:4">
      <c r="A17" s="45" t="s">
        <v>545</v>
      </c>
      <c r="B17" s="45" t="s">
        <v>137</v>
      </c>
      <c r="C17" s="39">
        <v>1</v>
      </c>
      <c r="D17" s="39" t="s">
        <v>513</v>
      </c>
    </row>
    <row r="18" spans="1:4">
      <c r="A18" s="45" t="s">
        <v>546</v>
      </c>
      <c r="B18" s="45" t="s">
        <v>521</v>
      </c>
      <c r="C18" s="39">
        <v>1</v>
      </c>
      <c r="D18" s="39" t="s">
        <v>513</v>
      </c>
    </row>
    <row r="19" spans="1:4">
      <c r="A19" s="43" t="s">
        <v>548</v>
      </c>
      <c r="B19" s="45" t="s">
        <v>547</v>
      </c>
      <c r="C19" s="39">
        <v>1</v>
      </c>
      <c r="D19" s="39" t="s">
        <v>513</v>
      </c>
    </row>
    <row r="20" spans="1:4">
      <c r="A20" s="43" t="s">
        <v>549</v>
      </c>
      <c r="B20" s="43" t="s">
        <v>111</v>
      </c>
      <c r="C20" s="39">
        <v>1</v>
      </c>
      <c r="D20" s="39" t="s">
        <v>513</v>
      </c>
    </row>
    <row r="21" spans="1:4">
      <c r="A21" s="43" t="s">
        <v>550</v>
      </c>
      <c r="B21" s="43" t="s">
        <v>111</v>
      </c>
      <c r="C21" s="39">
        <v>1</v>
      </c>
      <c r="D21" s="39" t="s">
        <v>513</v>
      </c>
    </row>
    <row r="22" spans="1:4">
      <c r="A22" s="45" t="s">
        <v>551</v>
      </c>
      <c r="B22" s="45" t="s">
        <v>522</v>
      </c>
      <c r="C22" s="39">
        <v>1</v>
      </c>
      <c r="D22" s="39" t="s">
        <v>513</v>
      </c>
    </row>
    <row r="23" spans="1:4">
      <c r="A23" s="47" t="s">
        <v>552</v>
      </c>
      <c r="B23" s="45" t="s">
        <v>112</v>
      </c>
      <c r="C23" s="39">
        <v>1</v>
      </c>
      <c r="D23" s="39" t="s">
        <v>513</v>
      </c>
    </row>
    <row r="24" spans="1:4">
      <c r="A24" s="45" t="s">
        <v>553</v>
      </c>
      <c r="B24" s="45" t="s">
        <v>146</v>
      </c>
      <c r="C24" s="39">
        <v>1</v>
      </c>
      <c r="D24" s="39" t="s">
        <v>513</v>
      </c>
    </row>
    <row r="25" spans="1:4">
      <c r="A25" s="45" t="s">
        <v>554</v>
      </c>
      <c r="B25" s="45" t="s">
        <v>161</v>
      </c>
      <c r="C25" s="39">
        <v>1</v>
      </c>
      <c r="D25" s="39" t="s">
        <v>513</v>
      </c>
    </row>
    <row r="26" spans="1:4" ht="25.5">
      <c r="A26" s="47" t="s">
        <v>555</v>
      </c>
      <c r="B26" s="47" t="s">
        <v>161</v>
      </c>
      <c r="C26" s="39">
        <v>1</v>
      </c>
      <c r="D26" s="39" t="s">
        <v>513</v>
      </c>
    </row>
    <row r="27" spans="1:4">
      <c r="A27" s="45" t="s">
        <v>556</v>
      </c>
      <c r="B27" s="47" t="s">
        <v>161</v>
      </c>
      <c r="C27" s="39">
        <v>1</v>
      </c>
      <c r="D27" s="39" t="s">
        <v>513</v>
      </c>
    </row>
    <row r="28" spans="1:4">
      <c r="A28" s="45" t="s">
        <v>557</v>
      </c>
      <c r="B28" s="47" t="s">
        <v>161</v>
      </c>
      <c r="C28" s="39">
        <v>1</v>
      </c>
      <c r="D28" s="39" t="s">
        <v>513</v>
      </c>
    </row>
    <row r="29" spans="1:4">
      <c r="A29" s="45" t="s">
        <v>558</v>
      </c>
      <c r="B29" s="47" t="s">
        <v>161</v>
      </c>
      <c r="C29" s="39">
        <v>1</v>
      </c>
      <c r="D29" s="39" t="s">
        <v>513</v>
      </c>
    </row>
    <row r="30" spans="1:4">
      <c r="A30" s="42" t="s">
        <v>560</v>
      </c>
      <c r="B30" s="47" t="s">
        <v>559</v>
      </c>
      <c r="C30" s="39">
        <v>1</v>
      </c>
      <c r="D30" s="39" t="s">
        <v>513</v>
      </c>
    </row>
    <row r="31" spans="1:4">
      <c r="A31" s="42" t="s">
        <v>561</v>
      </c>
      <c r="B31" s="42" t="s">
        <v>163</v>
      </c>
      <c r="C31" s="39">
        <v>1</v>
      </c>
      <c r="D31" s="39" t="s">
        <v>513</v>
      </c>
    </row>
    <row r="32" spans="1:4">
      <c r="A32" s="42" t="s">
        <v>563</v>
      </c>
      <c r="B32" s="42" t="s">
        <v>562</v>
      </c>
      <c r="C32" s="39">
        <v>1</v>
      </c>
      <c r="D32" s="39" t="s">
        <v>513</v>
      </c>
    </row>
    <row r="33" spans="1:4">
      <c r="A33" s="46" t="s">
        <v>564</v>
      </c>
      <c r="B33" s="47" t="s">
        <v>562</v>
      </c>
      <c r="C33" s="39">
        <v>1</v>
      </c>
      <c r="D33" s="39" t="s">
        <v>513</v>
      </c>
    </row>
    <row r="34" spans="1:4">
      <c r="A34" s="46" t="s">
        <v>565</v>
      </c>
      <c r="B34" s="47" t="s">
        <v>168</v>
      </c>
      <c r="C34" s="39">
        <v>1</v>
      </c>
      <c r="D34" s="39" t="s">
        <v>513</v>
      </c>
    </row>
    <row r="35" spans="1:4">
      <c r="A35" s="46" t="s">
        <v>551</v>
      </c>
      <c r="B35" s="47" t="s">
        <v>566</v>
      </c>
      <c r="C35" s="39">
        <v>1</v>
      </c>
      <c r="D35" s="39" t="s">
        <v>513</v>
      </c>
    </row>
    <row r="36" spans="1:4">
      <c r="A36" t="s">
        <v>567</v>
      </c>
      <c r="B36" s="42" t="s">
        <v>523</v>
      </c>
      <c r="C36" s="39">
        <v>1</v>
      </c>
      <c r="D36" s="39" t="s">
        <v>513</v>
      </c>
    </row>
    <row r="37" spans="1:4">
      <c r="A37" t="s">
        <v>568</v>
      </c>
      <c r="B37" s="47" t="s">
        <v>523</v>
      </c>
      <c r="C37" s="39">
        <v>1</v>
      </c>
      <c r="D37" s="39" t="s">
        <v>513</v>
      </c>
    </row>
    <row r="38" spans="1:4">
      <c r="A38" t="s">
        <v>415</v>
      </c>
      <c r="B38" s="42" t="s">
        <v>523</v>
      </c>
      <c r="C38" s="39">
        <v>1</v>
      </c>
      <c r="D38" s="39" t="s">
        <v>513</v>
      </c>
    </row>
    <row r="39" spans="1:4">
      <c r="A39" s="46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6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6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116</v>
      </c>
      <c r="B4" t="s">
        <v>116</v>
      </c>
      <c r="C4" t="s">
        <v>116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94478</v>
      </c>
      <c r="F5">
        <v>124299</v>
      </c>
    </row>
    <row r="6" spans="1:6">
      <c r="A6" t="s">
        <v>376</v>
      </c>
      <c r="B6" t="s">
        <v>352</v>
      </c>
      <c r="C6" t="s">
        <v>137</v>
      </c>
      <c r="D6" t="s">
        <v>116</v>
      </c>
      <c r="E6">
        <v>30840</v>
      </c>
      <c r="F6">
        <v>20007</v>
      </c>
    </row>
    <row r="7" spans="1:6">
      <c r="A7" t="s">
        <v>377</v>
      </c>
      <c r="B7" t="s">
        <v>128</v>
      </c>
      <c r="C7" t="s">
        <v>128</v>
      </c>
      <c r="D7" t="s">
        <v>116</v>
      </c>
      <c r="E7">
        <v>970</v>
      </c>
      <c r="F7">
        <v>2169</v>
      </c>
    </row>
    <row r="8" spans="1:6">
      <c r="A8" t="s">
        <v>378</v>
      </c>
      <c r="B8" t="s">
        <v>86</v>
      </c>
      <c r="C8" t="s">
        <v>86</v>
      </c>
      <c r="D8" t="s">
        <v>80</v>
      </c>
      <c r="E8">
        <v>10735</v>
      </c>
      <c r="F8">
        <v>7723</v>
      </c>
    </row>
    <row r="9" spans="1:6">
      <c r="A9" t="s">
        <v>379</v>
      </c>
      <c r="B9" t="s">
        <v>380</v>
      </c>
      <c r="C9" t="s">
        <v>137</v>
      </c>
      <c r="D9" t="s">
        <v>116</v>
      </c>
      <c r="E9">
        <v>7801</v>
      </c>
      <c r="F9">
        <v>12517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144824</v>
      </c>
      <c r="F10">
        <v>166715</v>
      </c>
    </row>
    <row r="11" spans="1:6">
      <c r="A11" t="s">
        <v>382</v>
      </c>
      <c r="B11" t="s">
        <v>86</v>
      </c>
      <c r="C11" t="s">
        <v>86</v>
      </c>
      <c r="D11" t="s">
        <v>80</v>
      </c>
      <c r="E11">
        <v>15321</v>
      </c>
      <c r="F11">
        <v>11520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32209</v>
      </c>
      <c r="F12">
        <v>24433</v>
      </c>
    </row>
    <row r="13" spans="1:6">
      <c r="A13" t="s">
        <v>385</v>
      </c>
      <c r="D13" t="s">
        <v>80</v>
      </c>
      <c r="E13">
        <v>41356</v>
      </c>
      <c r="F13">
        <v>41356</v>
      </c>
    </row>
    <row r="14" spans="1:6">
      <c r="A14" t="s">
        <v>386</v>
      </c>
      <c r="B14" t="s">
        <v>386</v>
      </c>
      <c r="C14" t="s">
        <v>91</v>
      </c>
      <c r="D14" t="s">
        <v>80</v>
      </c>
      <c r="E14">
        <v>169994</v>
      </c>
      <c r="F14">
        <v>164887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39086</v>
      </c>
      <c r="F15">
        <v>51661</v>
      </c>
    </row>
    <row r="16" spans="1:6">
      <c r="A16" t="s">
        <v>389</v>
      </c>
      <c r="B16" t="s">
        <v>103</v>
      </c>
      <c r="C16" t="s">
        <v>103</v>
      </c>
      <c r="D16" t="s">
        <v>80</v>
      </c>
      <c r="E16">
        <v>51658</v>
      </c>
      <c r="F16">
        <v>30907</v>
      </c>
    </row>
    <row r="17" spans="1:6">
      <c r="A17" t="s">
        <v>390</v>
      </c>
      <c r="B17" t="s">
        <v>101</v>
      </c>
      <c r="C17" t="s">
        <v>101</v>
      </c>
      <c r="D17" t="s">
        <v>80</v>
      </c>
      <c r="E17">
        <v>4290</v>
      </c>
      <c r="F17">
        <v>4802</v>
      </c>
    </row>
    <row r="18" spans="1:6">
      <c r="A18" t="s">
        <v>391</v>
      </c>
      <c r="B18" t="s">
        <v>139</v>
      </c>
      <c r="C18" t="s">
        <v>139</v>
      </c>
      <c r="D18" t="s">
        <v>80</v>
      </c>
      <c r="E18">
        <v>2529</v>
      </c>
      <c r="F18">
        <v>1605</v>
      </c>
    </row>
    <row r="19" spans="1:6">
      <c r="A19" t="s">
        <v>16</v>
      </c>
      <c r="D19" t="s">
        <v>80</v>
      </c>
      <c r="E19">
        <v>501267</v>
      </c>
      <c r="F19">
        <v>497886</v>
      </c>
    </row>
    <row r="20" spans="1:6">
      <c r="A20" t="s">
        <v>392</v>
      </c>
      <c r="D20" t="s">
        <v>80</v>
      </c>
    </row>
    <row r="21" spans="1:6">
      <c r="A21" t="s">
        <v>141</v>
      </c>
      <c r="B21" t="s">
        <v>141</v>
      </c>
      <c r="C21" t="s">
        <v>141</v>
      </c>
      <c r="D21" t="s">
        <v>141</v>
      </c>
    </row>
    <row r="22" spans="1:6">
      <c r="A22" t="s">
        <v>393</v>
      </c>
      <c r="B22" t="s">
        <v>393</v>
      </c>
      <c r="C22" t="s">
        <v>163</v>
      </c>
      <c r="D22" t="s">
        <v>141</v>
      </c>
      <c r="E22">
        <v>2515</v>
      </c>
      <c r="F22">
        <v>3465</v>
      </c>
    </row>
    <row r="23" spans="1:6">
      <c r="A23" t="s">
        <v>394</v>
      </c>
      <c r="B23" t="s">
        <v>152</v>
      </c>
      <c r="C23" t="s">
        <v>152</v>
      </c>
      <c r="D23" t="s">
        <v>141</v>
      </c>
      <c r="E23">
        <v>626</v>
      </c>
      <c r="F23">
        <v>1885</v>
      </c>
    </row>
    <row r="24" spans="1:6">
      <c r="A24" t="s">
        <v>395</v>
      </c>
      <c r="D24" t="s">
        <v>80</v>
      </c>
      <c r="E24">
        <v>5061</v>
      </c>
      <c r="F24">
        <v>4064</v>
      </c>
    </row>
    <row r="25" spans="1:6">
      <c r="A25" t="s">
        <v>396</v>
      </c>
      <c r="B25" t="s">
        <v>397</v>
      </c>
      <c r="C25" t="s">
        <v>161</v>
      </c>
      <c r="D25" t="s">
        <v>80</v>
      </c>
      <c r="E25">
        <v>5855</v>
      </c>
      <c r="F25">
        <v>5540</v>
      </c>
    </row>
    <row r="26" spans="1:6">
      <c r="A26" t="s">
        <v>398</v>
      </c>
      <c r="D26" t="s">
        <v>80</v>
      </c>
      <c r="E26">
        <v>5619</v>
      </c>
      <c r="F26">
        <v>4997</v>
      </c>
    </row>
    <row r="27" spans="1:6">
      <c r="A27" t="s">
        <v>399</v>
      </c>
      <c r="B27" t="s">
        <v>397</v>
      </c>
      <c r="C27" t="s">
        <v>161</v>
      </c>
      <c r="D27" t="s">
        <v>141</v>
      </c>
      <c r="E27">
        <v>6810</v>
      </c>
      <c r="F27">
        <v>3771</v>
      </c>
    </row>
    <row r="28" spans="1:6">
      <c r="A28" t="s">
        <v>400</v>
      </c>
      <c r="B28" t="s">
        <v>159</v>
      </c>
      <c r="C28" t="s">
        <v>159</v>
      </c>
      <c r="D28" t="s">
        <v>141</v>
      </c>
      <c r="E28">
        <v>2265</v>
      </c>
      <c r="F28">
        <v>24</v>
      </c>
    </row>
    <row r="29" spans="1:6">
      <c r="A29" t="s">
        <v>401</v>
      </c>
      <c r="B29" t="s">
        <v>86</v>
      </c>
      <c r="C29" t="s">
        <v>86</v>
      </c>
      <c r="D29" t="s">
        <v>80</v>
      </c>
      <c r="E29">
        <v>4051</v>
      </c>
      <c r="F29">
        <v>2920</v>
      </c>
    </row>
    <row r="30" spans="1:6">
      <c r="A30" t="s">
        <v>402</v>
      </c>
      <c r="D30" t="s">
        <v>80</v>
      </c>
      <c r="E30">
        <v>4982</v>
      </c>
      <c r="F30">
        <v>2806</v>
      </c>
    </row>
    <row r="31" spans="1:6">
      <c r="A31" t="s">
        <v>403</v>
      </c>
      <c r="B31" t="s">
        <v>146</v>
      </c>
      <c r="C31" t="s">
        <v>146</v>
      </c>
      <c r="D31" t="s">
        <v>141</v>
      </c>
      <c r="E31">
        <v>2134</v>
      </c>
      <c r="F31">
        <v>2133</v>
      </c>
    </row>
    <row r="32" spans="1:6">
      <c r="A32" t="s">
        <v>404</v>
      </c>
      <c r="B32" t="s">
        <v>13</v>
      </c>
      <c r="C32" t="s">
        <v>13</v>
      </c>
      <c r="D32" t="s">
        <v>141</v>
      </c>
      <c r="E32">
        <v>39918</v>
      </c>
      <c r="F32">
        <v>31605</v>
      </c>
    </row>
    <row r="33" spans="1:6">
      <c r="A33" t="s">
        <v>405</v>
      </c>
      <c r="D33" t="s">
        <v>141</v>
      </c>
      <c r="E33">
        <v>1133</v>
      </c>
      <c r="F33">
        <v>1101</v>
      </c>
    </row>
    <row r="34" spans="1:6">
      <c r="A34" t="s">
        <v>406</v>
      </c>
      <c r="B34" t="s">
        <v>146</v>
      </c>
      <c r="C34" t="s">
        <v>146</v>
      </c>
      <c r="D34" t="s">
        <v>141</v>
      </c>
      <c r="E34">
        <v>203957</v>
      </c>
      <c r="F34">
        <v>205509</v>
      </c>
    </row>
    <row r="35" spans="1:6">
      <c r="A35" t="s">
        <v>390</v>
      </c>
      <c r="B35" t="s">
        <v>101</v>
      </c>
      <c r="C35" t="s">
        <v>101</v>
      </c>
      <c r="D35" t="s">
        <v>80</v>
      </c>
      <c r="E35">
        <v>19520</v>
      </c>
      <c r="F35">
        <v>18763</v>
      </c>
    </row>
    <row r="36" spans="1:6">
      <c r="A36" t="s">
        <v>407</v>
      </c>
      <c r="B36" t="s">
        <v>180</v>
      </c>
      <c r="C36" t="s">
        <v>180</v>
      </c>
      <c r="D36" t="s">
        <v>165</v>
      </c>
      <c r="E36">
        <v>1080</v>
      </c>
    </row>
    <row r="37" spans="1:6">
      <c r="A37" t="s">
        <v>408</v>
      </c>
      <c r="D37" t="s">
        <v>141</v>
      </c>
      <c r="E37">
        <v>2260</v>
      </c>
      <c r="F37">
        <v>2004</v>
      </c>
    </row>
    <row r="38" spans="1:6">
      <c r="A38" t="s">
        <v>409</v>
      </c>
      <c r="B38" t="s">
        <v>164</v>
      </c>
      <c r="C38" t="s">
        <v>164</v>
      </c>
      <c r="D38" t="s">
        <v>141</v>
      </c>
      <c r="E38">
        <v>267868</v>
      </c>
      <c r="F38">
        <v>258982</v>
      </c>
    </row>
    <row r="39" spans="1:6">
      <c r="A39" t="s">
        <v>410</v>
      </c>
      <c r="B39" t="s">
        <v>181</v>
      </c>
      <c r="C39" t="s">
        <v>181</v>
      </c>
      <c r="D39" t="s">
        <v>141</v>
      </c>
    </row>
    <row r="40" spans="1:6">
      <c r="A40" t="s">
        <v>411</v>
      </c>
      <c r="D40" t="s">
        <v>141</v>
      </c>
    </row>
    <row r="41" spans="1:6">
      <c r="A41" t="s">
        <v>412</v>
      </c>
      <c r="D41" t="s">
        <v>141</v>
      </c>
    </row>
    <row r="42" spans="1:6">
      <c r="A42" t="s">
        <v>413</v>
      </c>
      <c r="B42" t="s">
        <v>182</v>
      </c>
      <c r="C42" t="s">
        <v>182</v>
      </c>
      <c r="D42" t="s">
        <v>141</v>
      </c>
      <c r="E42">
        <v>2</v>
      </c>
      <c r="F42">
        <v>3</v>
      </c>
    </row>
    <row r="43" spans="1:6">
      <c r="A43" t="s">
        <v>414</v>
      </c>
      <c r="B43" t="s">
        <v>182</v>
      </c>
      <c r="C43" t="s">
        <v>182</v>
      </c>
      <c r="D43" t="s">
        <v>181</v>
      </c>
      <c r="E43">
        <v>2</v>
      </c>
      <c r="F43">
        <v>2</v>
      </c>
    </row>
    <row r="44" spans="1:6">
      <c r="A44" t="s">
        <v>415</v>
      </c>
      <c r="B44" t="s">
        <v>182</v>
      </c>
      <c r="C44" t="s">
        <v>182</v>
      </c>
      <c r="D44" t="s">
        <v>181</v>
      </c>
      <c r="E44">
        <v>270345</v>
      </c>
      <c r="F44">
        <v>265329</v>
      </c>
    </row>
    <row r="45" spans="1:6">
      <c r="A45" t="s">
        <v>416</v>
      </c>
      <c r="B45" t="s">
        <v>417</v>
      </c>
      <c r="C45" t="s">
        <v>192</v>
      </c>
      <c r="D45" t="s">
        <v>181</v>
      </c>
      <c r="E45">
        <v>-59088</v>
      </c>
      <c r="F45">
        <v>-57303</v>
      </c>
    </row>
    <row r="46" spans="1:6">
      <c r="A46" t="s">
        <v>418</v>
      </c>
      <c r="B46" t="s">
        <v>187</v>
      </c>
      <c r="C46" t="s">
        <v>187</v>
      </c>
      <c r="D46" t="s">
        <v>181</v>
      </c>
      <c r="E46">
        <v>19495</v>
      </c>
      <c r="F46">
        <v>30401</v>
      </c>
    </row>
    <row r="47" spans="1:6">
      <c r="A47" t="s">
        <v>419</v>
      </c>
      <c r="B47" t="s">
        <v>185</v>
      </c>
      <c r="C47" t="s">
        <v>185</v>
      </c>
      <c r="D47" t="s">
        <v>181</v>
      </c>
      <c r="E47">
        <v>1155</v>
      </c>
      <c r="F47">
        <v>472</v>
      </c>
    </row>
    <row r="48" spans="1:6">
      <c r="A48" t="s">
        <v>420</v>
      </c>
      <c r="D48" t="s">
        <v>181</v>
      </c>
      <c r="E48">
        <v>231911</v>
      </c>
      <c r="F48">
        <v>238904</v>
      </c>
    </row>
    <row r="49" spans="1:6">
      <c r="A49" t="s">
        <v>421</v>
      </c>
      <c r="B49" t="s">
        <v>67</v>
      </c>
      <c r="C49" t="s">
        <v>67</v>
      </c>
      <c r="D49" t="s">
        <v>181</v>
      </c>
      <c r="E49">
        <v>1488</v>
      </c>
    </row>
    <row r="50" spans="1:6">
      <c r="A50" t="s">
        <v>422</v>
      </c>
      <c r="B50" t="s">
        <v>195</v>
      </c>
      <c r="C50" t="s">
        <v>195</v>
      </c>
      <c r="D50" t="s">
        <v>181</v>
      </c>
      <c r="E50">
        <v>233399</v>
      </c>
      <c r="F50">
        <v>238904</v>
      </c>
    </row>
    <row r="51" spans="1:6">
      <c r="A51" t="s">
        <v>423</v>
      </c>
      <c r="D51" t="s">
        <v>181</v>
      </c>
      <c r="E51">
        <v>501267</v>
      </c>
      <c r="F51">
        <v>497886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2.75"/>
  <cols>
    <col min="1" max="4" width="25.7109375" customWidth="1"/>
  </cols>
  <sheetData>
    <row r="1" spans="1:6">
      <c r="A1" t="s">
        <v>424</v>
      </c>
    </row>
    <row r="2" spans="1:6">
      <c r="E2">
        <v>2018</v>
      </c>
      <c r="F2">
        <v>2017</v>
      </c>
    </row>
    <row r="3" spans="1:6">
      <c r="A3" t="s">
        <v>425</v>
      </c>
      <c r="B3" t="s">
        <v>426</v>
      </c>
      <c r="C3" t="s">
        <v>26</v>
      </c>
      <c r="D3" t="s">
        <v>427</v>
      </c>
      <c r="E3">
        <v>147079</v>
      </c>
      <c r="F3">
        <v>124464</v>
      </c>
    </row>
    <row r="4" spans="1:6">
      <c r="A4" t="s">
        <v>428</v>
      </c>
      <c r="B4" t="s">
        <v>58</v>
      </c>
      <c r="C4" t="s">
        <v>58</v>
      </c>
      <c r="D4" t="s">
        <v>427</v>
      </c>
    </row>
    <row r="5" spans="1:6">
      <c r="A5" t="s">
        <v>429</v>
      </c>
      <c r="B5" t="s">
        <v>27</v>
      </c>
      <c r="C5" t="s">
        <v>27</v>
      </c>
      <c r="D5" t="s">
        <v>427</v>
      </c>
      <c r="E5">
        <v>42174</v>
      </c>
      <c r="F5">
        <v>39965</v>
      </c>
    </row>
    <row r="6" spans="1:6">
      <c r="A6" t="s">
        <v>430</v>
      </c>
      <c r="B6" t="s">
        <v>36</v>
      </c>
      <c r="C6" t="s">
        <v>36</v>
      </c>
      <c r="D6" t="s">
        <v>427</v>
      </c>
      <c r="E6">
        <v>44499</v>
      </c>
      <c r="F6">
        <v>39437</v>
      </c>
    </row>
    <row r="7" spans="1:6">
      <c r="A7" t="s">
        <v>431</v>
      </c>
      <c r="B7" t="s">
        <v>42</v>
      </c>
      <c r="C7" t="s">
        <v>42</v>
      </c>
      <c r="D7" t="s">
        <v>427</v>
      </c>
      <c r="E7">
        <v>16081</v>
      </c>
      <c r="F7">
        <v>16228</v>
      </c>
    </row>
    <row r="8" spans="1:6">
      <c r="A8" t="s">
        <v>432</v>
      </c>
      <c r="B8" t="s">
        <v>433</v>
      </c>
      <c r="C8" t="s">
        <v>58</v>
      </c>
      <c r="D8" t="s">
        <v>427</v>
      </c>
      <c r="E8">
        <v>1473</v>
      </c>
      <c r="F8">
        <v>3501</v>
      </c>
    </row>
    <row r="9" spans="1:6">
      <c r="A9" t="s">
        <v>434</v>
      </c>
      <c r="D9" t="s">
        <v>427</v>
      </c>
      <c r="E9">
        <v>-1880</v>
      </c>
      <c r="F9">
        <v>-23</v>
      </c>
    </row>
    <row r="10" spans="1:6">
      <c r="A10" t="s">
        <v>435</v>
      </c>
      <c r="B10" t="s">
        <v>45</v>
      </c>
      <c r="C10" t="s">
        <v>45</v>
      </c>
      <c r="D10" t="s">
        <v>427</v>
      </c>
      <c r="E10">
        <v>102347</v>
      </c>
      <c r="F10">
        <v>99108</v>
      </c>
    </row>
    <row r="11" spans="1:6">
      <c r="A11" t="s">
        <v>436</v>
      </c>
      <c r="B11" t="s">
        <v>427</v>
      </c>
      <c r="C11" t="s">
        <v>26</v>
      </c>
      <c r="D11" t="s">
        <v>427</v>
      </c>
      <c r="E11">
        <v>44732</v>
      </c>
      <c r="F11">
        <v>25356</v>
      </c>
    </row>
    <row r="12" spans="1:6">
      <c r="A12" t="s">
        <v>437</v>
      </c>
      <c r="B12" t="s">
        <v>56</v>
      </c>
      <c r="C12" t="s">
        <v>56</v>
      </c>
      <c r="D12" t="s">
        <v>427</v>
      </c>
    </row>
    <row r="13" spans="1:6">
      <c r="A13" t="s">
        <v>438</v>
      </c>
      <c r="B13" t="s">
        <v>54</v>
      </c>
      <c r="C13" t="s">
        <v>54</v>
      </c>
      <c r="D13" t="s">
        <v>427</v>
      </c>
      <c r="E13">
        <v>-12132</v>
      </c>
      <c r="F13">
        <v>-10905</v>
      </c>
    </row>
    <row r="14" spans="1:6">
      <c r="A14" t="s">
        <v>439</v>
      </c>
      <c r="D14" t="s">
        <v>427</v>
      </c>
      <c r="E14">
        <v>-35206</v>
      </c>
      <c r="F14">
        <v>-11885</v>
      </c>
    </row>
    <row r="15" spans="1:6">
      <c r="A15" t="s">
        <v>440</v>
      </c>
      <c r="D15" t="s">
        <v>427</v>
      </c>
      <c r="E15">
        <v>2080</v>
      </c>
      <c r="F15">
        <v>3250</v>
      </c>
    </row>
    <row r="16" spans="1:6">
      <c r="A16" t="s">
        <v>441</v>
      </c>
      <c r="B16" t="s">
        <v>44</v>
      </c>
      <c r="C16" t="s">
        <v>44</v>
      </c>
      <c r="D16" t="s">
        <v>427</v>
      </c>
      <c r="F16">
        <v>-546</v>
      </c>
    </row>
    <row r="17" spans="1:6">
      <c r="A17" t="s">
        <v>442</v>
      </c>
      <c r="B17" t="s">
        <v>433</v>
      </c>
      <c r="C17" t="s">
        <v>58</v>
      </c>
      <c r="D17" t="s">
        <v>427</v>
      </c>
      <c r="E17">
        <v>-45258</v>
      </c>
      <c r="F17">
        <v>-20086</v>
      </c>
    </row>
    <row r="18" spans="1:6">
      <c r="A18" t="s">
        <v>443</v>
      </c>
      <c r="B18" t="s">
        <v>444</v>
      </c>
      <c r="C18" t="s">
        <v>61</v>
      </c>
      <c r="D18" t="s">
        <v>427</v>
      </c>
      <c r="E18">
        <v>-526</v>
      </c>
      <c r="F18">
        <v>5270</v>
      </c>
    </row>
    <row r="19" spans="1:6">
      <c r="A19" t="s">
        <v>445</v>
      </c>
      <c r="B19" t="s">
        <v>56</v>
      </c>
      <c r="C19" t="s">
        <v>56</v>
      </c>
      <c r="D19" t="s">
        <v>427</v>
      </c>
      <c r="E19">
        <v>-10271</v>
      </c>
      <c r="F19">
        <v>-18706</v>
      </c>
    </row>
    <row r="20" spans="1:6">
      <c r="A20" t="s">
        <v>446</v>
      </c>
      <c r="B20" t="s">
        <v>66</v>
      </c>
      <c r="C20" t="s">
        <v>66</v>
      </c>
      <c r="D20" t="s">
        <v>427</v>
      </c>
      <c r="E20">
        <v>-10797</v>
      </c>
      <c r="F20">
        <v>-13436</v>
      </c>
    </row>
    <row r="21" spans="1:6">
      <c r="A21" t="s">
        <v>447</v>
      </c>
      <c r="B21" t="s">
        <v>67</v>
      </c>
      <c r="C21" t="s">
        <v>67</v>
      </c>
      <c r="D21" t="s">
        <v>427</v>
      </c>
      <c r="E21">
        <v>-109</v>
      </c>
    </row>
    <row r="22" spans="1:6">
      <c r="A22" t="s">
        <v>448</v>
      </c>
      <c r="D22" t="s">
        <v>427</v>
      </c>
      <c r="E22">
        <v>-10906</v>
      </c>
      <c r="F22">
        <v>-13436</v>
      </c>
    </row>
    <row r="23" spans="1:6">
      <c r="A23" t="s">
        <v>449</v>
      </c>
      <c r="D23" t="s">
        <v>427</v>
      </c>
    </row>
    <row r="24" spans="1:6">
      <c r="A24" t="s">
        <v>450</v>
      </c>
      <c r="D24" t="s">
        <v>427</v>
      </c>
      <c r="E24">
        <v>-28</v>
      </c>
      <c r="F24">
        <v>-33</v>
      </c>
    </row>
    <row r="25" spans="1:6">
      <c r="A25" t="s">
        <v>451</v>
      </c>
      <c r="D25" t="s">
        <v>427</v>
      </c>
      <c r="E25">
        <v>-28</v>
      </c>
      <c r="F25">
        <v>-33</v>
      </c>
    </row>
    <row r="26" spans="1:6">
      <c r="A26" t="s">
        <v>452</v>
      </c>
      <c r="D26" t="s">
        <v>427</v>
      </c>
    </row>
    <row r="27" spans="1:6">
      <c r="A27" t="s">
        <v>450</v>
      </c>
      <c r="D27" t="s">
        <v>427</v>
      </c>
      <c r="E27">
        <v>38986</v>
      </c>
      <c r="F27">
        <v>40164</v>
      </c>
    </row>
    <row r="28" spans="1:6">
      <c r="D28" t="s">
        <v>427</v>
      </c>
    </row>
    <row r="29" spans="1:6">
      <c r="D29" t="s">
        <v>427</v>
      </c>
    </row>
    <row r="30" spans="1:6">
      <c r="D30" t="s">
        <v>427</v>
      </c>
    </row>
    <row r="31" spans="1:6">
      <c r="D31" t="s">
        <v>427</v>
      </c>
    </row>
    <row r="32" spans="1:6">
      <c r="D32" t="s">
        <v>427</v>
      </c>
      <c r="E32">
        <v>2018</v>
      </c>
      <c r="F32">
        <v>2017</v>
      </c>
    </row>
    <row r="33" spans="1:6">
      <c r="A33" t="s">
        <v>446</v>
      </c>
      <c r="B33" t="s">
        <v>66</v>
      </c>
      <c r="C33" t="s">
        <v>66</v>
      </c>
      <c r="D33" t="s">
        <v>427</v>
      </c>
      <c r="E33">
        <v>-10797</v>
      </c>
      <c r="F33">
        <v>-13436</v>
      </c>
    </row>
    <row r="34" spans="1:6">
      <c r="A34" t="s">
        <v>453</v>
      </c>
      <c r="B34" t="s">
        <v>454</v>
      </c>
      <c r="C34" t="s">
        <v>454</v>
      </c>
      <c r="D34" t="s">
        <v>427</v>
      </c>
    </row>
    <row r="35" spans="1:6">
      <c r="D35" t="s">
        <v>427</v>
      </c>
      <c r="E35">
        <v>656</v>
      </c>
      <c r="F35">
        <v>773</v>
      </c>
    </row>
    <row r="36" spans="1:6">
      <c r="A36" t="s">
        <v>455</v>
      </c>
      <c r="B36" t="s">
        <v>456</v>
      </c>
      <c r="C36" t="s">
        <v>78</v>
      </c>
      <c r="D36" t="s">
        <v>427</v>
      </c>
      <c r="E36">
        <v>27</v>
      </c>
      <c r="F36">
        <v>182</v>
      </c>
    </row>
    <row r="37" spans="1:6">
      <c r="A37" t="s">
        <v>457</v>
      </c>
      <c r="B37" t="s">
        <v>454</v>
      </c>
      <c r="C37" t="s">
        <v>454</v>
      </c>
      <c r="D37" t="s">
        <v>427</v>
      </c>
      <c r="E37">
        <v>683</v>
      </c>
      <c r="F37">
        <v>955</v>
      </c>
    </row>
    <row r="38" spans="1:6">
      <c r="A38" t="s">
        <v>458</v>
      </c>
      <c r="B38" t="s">
        <v>459</v>
      </c>
      <c r="C38" t="s">
        <v>454</v>
      </c>
      <c r="D38" t="s">
        <v>427</v>
      </c>
      <c r="E38">
        <v>-10114</v>
      </c>
      <c r="F38">
        <v>-12481</v>
      </c>
    </row>
    <row r="39" spans="1:6">
      <c r="A39" t="s">
        <v>460</v>
      </c>
      <c r="B39" t="s">
        <v>67</v>
      </c>
      <c r="C39" t="s">
        <v>67</v>
      </c>
      <c r="D39" t="s">
        <v>427</v>
      </c>
      <c r="E39">
        <v>-109</v>
      </c>
    </row>
    <row r="40" spans="1:6">
      <c r="A40" t="s">
        <v>461</v>
      </c>
      <c r="D40" t="s">
        <v>427</v>
      </c>
      <c r="E40">
        <v>-10223</v>
      </c>
      <c r="F40">
        <v>-12481</v>
      </c>
    </row>
    <row r="41" spans="1:6">
      <c r="D41" t="s">
        <v>427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462</v>
      </c>
      <c r="B2" t="s">
        <v>231</v>
      </c>
      <c r="C2" t="s">
        <v>231</v>
      </c>
      <c r="D2" t="s">
        <v>463</v>
      </c>
    </row>
    <row r="3" spans="1:6">
      <c r="A3" t="s">
        <v>446</v>
      </c>
      <c r="B3" t="s">
        <v>232</v>
      </c>
      <c r="C3" t="s">
        <v>232</v>
      </c>
      <c r="D3" t="s">
        <v>463</v>
      </c>
      <c r="E3">
        <v>-10797</v>
      </c>
      <c r="F3">
        <v>-13436</v>
      </c>
    </row>
    <row r="4" spans="1:6">
      <c r="A4" t="s">
        <v>464</v>
      </c>
    </row>
    <row r="5" spans="1:6">
      <c r="A5" t="s">
        <v>431</v>
      </c>
      <c r="B5" t="s">
        <v>236</v>
      </c>
      <c r="C5" t="s">
        <v>236</v>
      </c>
      <c r="D5" t="s">
        <v>463</v>
      </c>
      <c r="E5">
        <v>16081</v>
      </c>
      <c r="F5">
        <v>16228</v>
      </c>
    </row>
    <row r="6" spans="1:6">
      <c r="A6" t="s">
        <v>465</v>
      </c>
      <c r="E6">
        <v>12509</v>
      </c>
      <c r="F6">
        <v>11806</v>
      </c>
    </row>
    <row r="7" spans="1:6">
      <c r="A7" t="s">
        <v>466</v>
      </c>
      <c r="B7" t="s">
        <v>240</v>
      </c>
      <c r="C7" t="s">
        <v>240</v>
      </c>
      <c r="D7" t="s">
        <v>463</v>
      </c>
      <c r="E7">
        <v>591</v>
      </c>
      <c r="F7">
        <v>620</v>
      </c>
    </row>
    <row r="8" spans="1:6">
      <c r="A8" t="s">
        <v>467</v>
      </c>
      <c r="B8" t="s">
        <v>248</v>
      </c>
      <c r="C8" t="s">
        <v>248</v>
      </c>
      <c r="D8" t="s">
        <v>463</v>
      </c>
      <c r="E8">
        <v>3933</v>
      </c>
      <c r="F8">
        <v>4068</v>
      </c>
    </row>
    <row r="9" spans="1:6">
      <c r="A9" t="s">
        <v>468</v>
      </c>
      <c r="B9" t="s">
        <v>250</v>
      </c>
      <c r="C9" t="s">
        <v>250</v>
      </c>
      <c r="D9" t="s">
        <v>463</v>
      </c>
      <c r="E9">
        <v>417</v>
      </c>
      <c r="F9">
        <v>756</v>
      </c>
    </row>
    <row r="10" spans="1:6">
      <c r="A10" t="s">
        <v>469</v>
      </c>
      <c r="E10">
        <v>-38</v>
      </c>
      <c r="F10">
        <v>-23</v>
      </c>
    </row>
    <row r="11" spans="1:6">
      <c r="A11" t="s">
        <v>470</v>
      </c>
      <c r="B11" t="s">
        <v>471</v>
      </c>
      <c r="C11" t="s">
        <v>247</v>
      </c>
      <c r="E11">
        <v>1040</v>
      </c>
      <c r="F11">
        <v>14473</v>
      </c>
    </row>
    <row r="12" spans="1:6">
      <c r="A12" t="s">
        <v>472</v>
      </c>
      <c r="E12">
        <v>35206</v>
      </c>
      <c r="F12">
        <v>11885</v>
      </c>
    </row>
    <row r="13" spans="1:6">
      <c r="A13" t="s">
        <v>473</v>
      </c>
      <c r="B13" t="s">
        <v>236</v>
      </c>
      <c r="C13" t="s">
        <v>236</v>
      </c>
      <c r="D13" t="s">
        <v>463</v>
      </c>
      <c r="F13">
        <v>546</v>
      </c>
    </row>
    <row r="14" spans="1:6">
      <c r="A14" t="s">
        <v>440</v>
      </c>
      <c r="E14">
        <v>-2080</v>
      </c>
      <c r="F14">
        <v>-3250</v>
      </c>
    </row>
    <row r="15" spans="1:6">
      <c r="A15" t="s">
        <v>474</v>
      </c>
      <c r="E15">
        <v>-1477</v>
      </c>
    </row>
    <row r="16" spans="1:6">
      <c r="A16" t="s">
        <v>475</v>
      </c>
    </row>
    <row r="17" spans="1:6">
      <c r="A17" t="s">
        <v>476</v>
      </c>
      <c r="B17" t="s">
        <v>276</v>
      </c>
      <c r="C17" t="s">
        <v>276</v>
      </c>
      <c r="D17" t="s">
        <v>463</v>
      </c>
    </row>
    <row r="18" spans="1:6">
      <c r="A18" t="s">
        <v>477</v>
      </c>
      <c r="B18" t="s">
        <v>265</v>
      </c>
      <c r="C18" t="s">
        <v>265</v>
      </c>
      <c r="D18" t="s">
        <v>463</v>
      </c>
      <c r="E18">
        <v>-9831</v>
      </c>
      <c r="F18">
        <v>4803</v>
      </c>
    </row>
    <row r="19" spans="1:6">
      <c r="A19" t="s">
        <v>478</v>
      </c>
      <c r="D19" t="s">
        <v>463</v>
      </c>
      <c r="E19">
        <v>-19322</v>
      </c>
      <c r="F19">
        <v>-15149</v>
      </c>
    </row>
    <row r="20" spans="1:6">
      <c r="A20" t="s">
        <v>479</v>
      </c>
      <c r="B20" t="s">
        <v>264</v>
      </c>
      <c r="C20" t="s">
        <v>264</v>
      </c>
      <c r="D20" t="s">
        <v>463</v>
      </c>
      <c r="E20">
        <v>4668</v>
      </c>
      <c r="F20">
        <v>-7006</v>
      </c>
    </row>
    <row r="21" spans="1:6">
      <c r="A21" t="s">
        <v>480</v>
      </c>
      <c r="B21" t="s">
        <v>276</v>
      </c>
      <c r="C21" t="s">
        <v>276</v>
      </c>
      <c r="D21" t="s">
        <v>463</v>
      </c>
    </row>
    <row r="22" spans="1:6">
      <c r="A22" t="s">
        <v>393</v>
      </c>
      <c r="B22" t="s">
        <v>275</v>
      </c>
      <c r="C22" t="s">
        <v>275</v>
      </c>
      <c r="D22" t="s">
        <v>463</v>
      </c>
      <c r="E22">
        <v>-1209</v>
      </c>
      <c r="F22">
        <v>-60</v>
      </c>
    </row>
    <row r="23" spans="1:6">
      <c r="A23" t="s">
        <v>481</v>
      </c>
      <c r="B23" t="s">
        <v>237</v>
      </c>
      <c r="C23" t="s">
        <v>237</v>
      </c>
      <c r="D23" t="s">
        <v>463</v>
      </c>
      <c r="E23">
        <v>-60</v>
      </c>
      <c r="F23">
        <v>808</v>
      </c>
    </row>
    <row r="24" spans="1:6">
      <c r="A24" t="s">
        <v>399</v>
      </c>
      <c r="B24" t="s">
        <v>277</v>
      </c>
      <c r="C24" t="s">
        <v>277</v>
      </c>
      <c r="D24" t="s">
        <v>463</v>
      </c>
      <c r="E24">
        <v>3435</v>
      </c>
      <c r="F24">
        <v>-2829</v>
      </c>
    </row>
    <row r="25" spans="1:6">
      <c r="A25" t="s">
        <v>401</v>
      </c>
      <c r="D25" t="s">
        <v>463</v>
      </c>
      <c r="E25">
        <v>1163</v>
      </c>
      <c r="F25">
        <v>621</v>
      </c>
    </row>
    <row r="26" spans="1:6">
      <c r="A26" t="s">
        <v>400</v>
      </c>
      <c r="B26" t="s">
        <v>471</v>
      </c>
      <c r="C26" t="s">
        <v>247</v>
      </c>
      <c r="D26" t="s">
        <v>463</v>
      </c>
      <c r="E26">
        <v>2240</v>
      </c>
      <c r="F26">
        <v>-1595</v>
      </c>
    </row>
    <row r="27" spans="1:6">
      <c r="A27" t="s">
        <v>482</v>
      </c>
      <c r="B27" t="s">
        <v>277</v>
      </c>
      <c r="C27" t="s">
        <v>277</v>
      </c>
      <c r="D27" t="s">
        <v>463</v>
      </c>
      <c r="E27">
        <v>321</v>
      </c>
      <c r="F27">
        <v>2445</v>
      </c>
    </row>
    <row r="28" spans="1:6">
      <c r="A28" t="s">
        <v>483</v>
      </c>
      <c r="B28" t="s">
        <v>285</v>
      </c>
      <c r="C28" t="s">
        <v>285</v>
      </c>
      <c r="D28" t="s">
        <v>463</v>
      </c>
      <c r="E28">
        <v>36790</v>
      </c>
      <c r="F28">
        <v>25711</v>
      </c>
    </row>
    <row r="29" spans="1:6">
      <c r="A29" t="s">
        <v>484</v>
      </c>
      <c r="B29" t="s">
        <v>231</v>
      </c>
      <c r="C29" t="s">
        <v>231</v>
      </c>
      <c r="D29" t="s">
        <v>485</v>
      </c>
    </row>
    <row r="30" spans="1:6">
      <c r="A30" t="s">
        <v>486</v>
      </c>
      <c r="B30" t="s">
        <v>295</v>
      </c>
      <c r="C30" t="s">
        <v>295</v>
      </c>
      <c r="D30" t="s">
        <v>485</v>
      </c>
      <c r="E30">
        <v>-53782</v>
      </c>
      <c r="F30">
        <v>-39986</v>
      </c>
    </row>
    <row r="31" spans="1:6">
      <c r="A31" t="s">
        <v>487</v>
      </c>
      <c r="B31" t="s">
        <v>287</v>
      </c>
      <c r="C31" t="s">
        <v>287</v>
      </c>
      <c r="D31" t="s">
        <v>485</v>
      </c>
      <c r="E31">
        <v>-10628</v>
      </c>
      <c r="F31">
        <v>-2496</v>
      </c>
    </row>
    <row r="32" spans="1:6">
      <c r="A32" t="s">
        <v>488</v>
      </c>
      <c r="D32" t="s">
        <v>485</v>
      </c>
      <c r="E32">
        <v>2080</v>
      </c>
      <c r="F32">
        <v>3250</v>
      </c>
    </row>
    <row r="33" spans="1:6">
      <c r="A33" t="s">
        <v>489</v>
      </c>
      <c r="D33" t="s">
        <v>485</v>
      </c>
      <c r="E33">
        <v>1477</v>
      </c>
    </row>
    <row r="34" spans="1:6">
      <c r="A34" t="s">
        <v>490</v>
      </c>
      <c r="D34" t="s">
        <v>485</v>
      </c>
      <c r="E34">
        <v>-772</v>
      </c>
    </row>
    <row r="35" spans="1:6">
      <c r="A35" t="s">
        <v>491</v>
      </c>
      <c r="B35" t="s">
        <v>296</v>
      </c>
      <c r="C35" t="s">
        <v>296</v>
      </c>
      <c r="D35" t="s">
        <v>485</v>
      </c>
      <c r="E35">
        <v>-61625</v>
      </c>
      <c r="F35">
        <v>-39232</v>
      </c>
    </row>
    <row r="36" spans="1:6">
      <c r="A36" t="s">
        <v>492</v>
      </c>
      <c r="B36" t="s">
        <v>297</v>
      </c>
      <c r="C36" t="s">
        <v>297</v>
      </c>
      <c r="D36" t="s">
        <v>493</v>
      </c>
    </row>
    <row r="37" spans="1:6">
      <c r="A37" t="s">
        <v>494</v>
      </c>
      <c r="B37" t="s">
        <v>302</v>
      </c>
      <c r="C37" t="s">
        <v>302</v>
      </c>
      <c r="D37" t="s">
        <v>493</v>
      </c>
      <c r="E37">
        <v>-2133</v>
      </c>
      <c r="F37">
        <v>-2133</v>
      </c>
    </row>
    <row r="38" spans="1:6">
      <c r="A38" t="s">
        <v>495</v>
      </c>
      <c r="B38" t="s">
        <v>298</v>
      </c>
      <c r="C38" t="s">
        <v>298</v>
      </c>
      <c r="D38" t="s">
        <v>493</v>
      </c>
      <c r="E38">
        <v>-2873</v>
      </c>
      <c r="F38">
        <v>-22234</v>
      </c>
    </row>
    <row r="39" spans="1:6">
      <c r="A39" t="s">
        <v>496</v>
      </c>
      <c r="D39" t="s">
        <v>493</v>
      </c>
      <c r="F39">
        <v>-1114</v>
      </c>
    </row>
    <row r="40" spans="1:6">
      <c r="A40" t="s">
        <v>497</v>
      </c>
      <c r="D40" t="s">
        <v>493</v>
      </c>
      <c r="E40">
        <v>20</v>
      </c>
      <c r="F40">
        <v>211</v>
      </c>
    </row>
    <row r="41" spans="1:6">
      <c r="A41" t="s">
        <v>498</v>
      </c>
      <c r="B41" t="s">
        <v>311</v>
      </c>
      <c r="C41" t="s">
        <v>311</v>
      </c>
      <c r="D41" t="s">
        <v>493</v>
      </c>
      <c r="E41">
        <v>-4986</v>
      </c>
      <c r="F41">
        <v>-25270</v>
      </c>
    </row>
    <row r="42" spans="1:6">
      <c r="A42" t="s">
        <v>499</v>
      </c>
      <c r="D42" t="s">
        <v>493</v>
      </c>
      <c r="E42">
        <v>-29821</v>
      </c>
      <c r="F42">
        <v>-38791</v>
      </c>
    </row>
    <row r="43" spans="1:6">
      <c r="A43" t="s">
        <v>500</v>
      </c>
      <c r="D43" t="s">
        <v>493</v>
      </c>
    </row>
    <row r="44" spans="1:6">
      <c r="A44" t="s">
        <v>501</v>
      </c>
      <c r="D44" t="s">
        <v>493</v>
      </c>
      <c r="E44">
        <v>124299</v>
      </c>
      <c r="F44">
        <v>163090</v>
      </c>
    </row>
    <row r="45" spans="1:6">
      <c r="A45" t="s">
        <v>502</v>
      </c>
      <c r="D45" t="s">
        <v>493</v>
      </c>
      <c r="E45">
        <v>94478</v>
      </c>
      <c r="F45">
        <v>124299</v>
      </c>
    </row>
    <row r="46" spans="1:6">
      <c r="A46" t="s">
        <v>503</v>
      </c>
      <c r="D46" t="s">
        <v>493</v>
      </c>
    </row>
    <row r="47" spans="1:6">
      <c r="A47" t="s">
        <v>504</v>
      </c>
      <c r="D47" t="s">
        <v>493</v>
      </c>
    </row>
    <row r="48" spans="1:6">
      <c r="A48" t="s">
        <v>505</v>
      </c>
      <c r="B48" t="s">
        <v>243</v>
      </c>
      <c r="C48" t="s">
        <v>243</v>
      </c>
      <c r="D48" t="s">
        <v>493</v>
      </c>
      <c r="E48">
        <v>10574</v>
      </c>
      <c r="F48">
        <v>10368</v>
      </c>
    </row>
    <row r="49" spans="1:6">
      <c r="A49" t="s">
        <v>506</v>
      </c>
      <c r="D49" t="s">
        <v>493</v>
      </c>
      <c r="E49">
        <v>8</v>
      </c>
      <c r="F49">
        <v>10139</v>
      </c>
    </row>
    <row r="50" spans="1:6">
      <c r="A50" t="s">
        <v>507</v>
      </c>
      <c r="B50" t="s">
        <v>296</v>
      </c>
      <c r="C50" t="s">
        <v>296</v>
      </c>
      <c r="D50" t="s">
        <v>493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2A39A9-D506-40A5-AE2E-4180FA1D30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81B1F6-6507-4F10-8313-9A565D24E527}"/>
</file>

<file path=customXml/itemProps3.xml><?xml version="1.0" encoding="utf-8"?>
<ds:datastoreItem xmlns:ds="http://schemas.openxmlformats.org/officeDocument/2006/customXml" ds:itemID="{B31BC23F-FAF3-498E-8A87-78173395E5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