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G227" i="1" s="1"/>
  <c r="G11" i="1" s="1"/>
  <c r="F212" i="1"/>
  <c r="F227" i="1" s="1"/>
  <c r="F11" i="1" s="1"/>
  <c r="G209" i="1"/>
  <c r="G210" i="1" s="1"/>
  <c r="G10" i="1" s="1"/>
  <c r="F209" i="1"/>
  <c r="F210" i="1" s="1"/>
  <c r="F10" i="1" s="1"/>
  <c r="G184" i="1"/>
  <c r="F184" i="1"/>
  <c r="F189" i="1" s="1"/>
  <c r="F9" i="1" s="1"/>
  <c r="G94" i="1"/>
  <c r="G98" i="1" s="1"/>
  <c r="G100" i="1" s="1"/>
  <c r="G128" i="1" s="1"/>
  <c r="G7" i="1" s="1"/>
  <c r="F94" i="1"/>
  <c r="F98" i="1" s="1"/>
  <c r="F100" i="1" s="1"/>
  <c r="F128" i="1" s="1"/>
  <c r="F7" i="1" s="1"/>
  <c r="G92" i="1"/>
  <c r="F92" i="1"/>
  <c r="G432" i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N382" i="1"/>
  <c r="L382" i="1"/>
  <c r="O381" i="1"/>
  <c r="N381" i="1"/>
  <c r="M381" i="1"/>
  <c r="L381" i="1"/>
  <c r="K381" i="1"/>
  <c r="J381" i="1"/>
  <c r="F381" i="1"/>
  <c r="J377" i="1"/>
  <c r="L376" i="1"/>
  <c r="O375" i="1"/>
  <c r="N375" i="1"/>
  <c r="M375" i="1"/>
  <c r="L375" i="1"/>
  <c r="K375" i="1"/>
  <c r="J375" i="1"/>
  <c r="F375" i="1"/>
  <c r="I373" i="1"/>
  <c r="H373" i="1"/>
  <c r="M371" i="1"/>
  <c r="L371" i="1"/>
  <c r="O370" i="1"/>
  <c r="N370" i="1"/>
  <c r="J369" i="1"/>
  <c r="I369" i="1"/>
  <c r="H369" i="1"/>
  <c r="M368" i="1"/>
  <c r="L368" i="1"/>
  <c r="J368" i="1"/>
  <c r="O366" i="1"/>
  <c r="N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O210" i="1"/>
  <c r="N210" i="1"/>
  <c r="M210" i="1"/>
  <c r="L210" i="1"/>
  <c r="K210" i="1"/>
  <c r="J210" i="1"/>
  <c r="I210" i="1"/>
  <c r="H210" i="1"/>
  <c r="O189" i="1"/>
  <c r="N189" i="1"/>
  <c r="M189" i="1"/>
  <c r="L189" i="1"/>
  <c r="K189" i="1"/>
  <c r="J189" i="1"/>
  <c r="I189" i="1"/>
  <c r="H189" i="1"/>
  <c r="G189" i="1"/>
  <c r="G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7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65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61" i="1" l="1"/>
  <c r="F8" i="1" s="1"/>
  <c r="F383" i="1" s="1"/>
  <c r="G12" i="1"/>
  <c r="G366" i="1" s="1"/>
  <c r="G383" i="1"/>
  <c r="G382" i="1"/>
  <c r="F385" i="1"/>
  <c r="F353" i="1"/>
  <c r="F355" i="1" s="1"/>
  <c r="F357" i="1" s="1"/>
  <c r="G353" i="1"/>
  <c r="G355" i="1" s="1"/>
  <c r="G357" i="1" s="1"/>
  <c r="G385" i="1"/>
  <c r="F384" i="1"/>
  <c r="F13" i="1"/>
  <c r="F377" i="1"/>
  <c r="G384" i="1"/>
  <c r="G13" i="1"/>
  <c r="G377" i="1"/>
  <c r="H384" i="1"/>
  <c r="M366" i="1"/>
  <c r="K368" i="1"/>
  <c r="K372" i="1"/>
  <c r="G375" i="1"/>
  <c r="K377" i="1"/>
  <c r="I378" i="1"/>
  <c r="G381" i="1"/>
  <c r="M382" i="1"/>
  <c r="K383" i="1"/>
  <c r="I384" i="1"/>
  <c r="M372" i="1"/>
  <c r="I375" i="1"/>
  <c r="O376" i="1"/>
  <c r="M377" i="1"/>
  <c r="K378" i="1"/>
  <c r="I381" i="1"/>
  <c r="O382" i="1"/>
  <c r="K384" i="1"/>
  <c r="H370" i="1"/>
  <c r="H375" i="1"/>
  <c r="J378" i="1"/>
  <c r="F363" i="1"/>
  <c r="N368" i="1"/>
  <c r="H371" i="1"/>
  <c r="N372" i="1"/>
  <c r="L373" i="1"/>
  <c r="H376" i="1"/>
  <c r="N377" i="1"/>
  <c r="L378" i="1"/>
  <c r="H382" i="1"/>
  <c r="J384" i="1"/>
  <c r="G363" i="1"/>
  <c r="O368" i="1"/>
  <c r="I371" i="1"/>
  <c r="O372" i="1"/>
  <c r="I376" i="1"/>
  <c r="O377" i="1"/>
  <c r="M378" i="1"/>
  <c r="I382" i="1"/>
  <c r="J383" i="1"/>
  <c r="J373" i="1"/>
  <c r="H381" i="1"/>
  <c r="F44" i="1"/>
  <c r="H363" i="1"/>
  <c r="G44" i="1"/>
  <c r="I363" i="1"/>
  <c r="F382" i="1" l="1"/>
  <c r="F12" i="1"/>
  <c r="F376" i="1" s="1"/>
  <c r="G14" i="1"/>
  <c r="G376" i="1"/>
  <c r="F378" i="1"/>
  <c r="F59" i="1"/>
  <c r="F67" i="1" s="1"/>
  <c r="F71" i="1" s="1"/>
  <c r="F370" i="1"/>
  <c r="G378" i="1"/>
  <c r="G370" i="1"/>
  <c r="G59" i="1"/>
  <c r="G67" i="1" s="1"/>
  <c r="G71" i="1" s="1"/>
  <c r="F14" i="1" l="1"/>
  <c r="F366" i="1"/>
  <c r="F373" i="1"/>
  <c r="F83" i="1"/>
  <c r="F6" i="1"/>
  <c r="F372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<sst xmlns="http://schemas.openxmlformats.org/spreadsheetml/2006/main" count="837" uniqueCount="513">
  <si>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</si>
  <si>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</si>
  <si>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</si>
  <si>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</si>
  <si>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</si>
  <si>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</si>
  <si>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</si>
  <si>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</si>
  <si>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</si>
  <si>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</si>
  <si>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</si>
  <si>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</si>
  <si>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</si>
  <si>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</si>
  <si>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</si>
  <si>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</si>
  <si>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</si>
  <si>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</si>
  <si>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</si>
  <si>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</si>
  <si>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</si>
  <si>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</si>
  <si>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</si>
  <si>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</si>
  <si>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</si>
  <si>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</si>
  <si>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</si>
  <si>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</si>
  <si>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</si>
  <si>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</si>
  <si>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</si>
  <si>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</si>
  <si>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</si>
  <si>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</si>
  <si>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</si>
  <si>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</si>
  <si>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</si>
  <si>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</si>
  <si>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</si>
  <si>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</si>
  <si>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</si>
  <si>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</si>
  <si>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</si>
  <si>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</si>
  <si>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</si>
  <si>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</si>
  <si>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</si>
  <si>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</si>
  <si>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</si>
  <si>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</si>
  <si>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</si>
  <si>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</si>
  <si>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</si>
  <si>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</si>
  <si>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</si>
  <si>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</si>
  <si>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</si>
  <si>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</si>
  <si>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</si>
  <si>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</si>
  <si>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</si>
  <si>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</si>
  <si>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</si>
  <si>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</si>
  <si>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</si>
  <si>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</si>
  <si>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</si>
  <si>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</si>
  <si>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</si>
  <si>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</si>
  <si>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</si>
  <si>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</si>
  <si>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</si>
  <si>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</si>
  <si>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</si>
  <si>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</si>
  <si>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</si>
  <si>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</si>
  <si>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</si>
  <si>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</si>
  <si>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</si>
  <si>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</si>
  <si>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</si>
  <si>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</si>
  <si>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</si>
  <si>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</si>
  <si>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</si>
  <si>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</si>
  <si>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</si>
  <si>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</si>
  <si>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</si>
  <si>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</si>
  <si>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</si>
  <si>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</si>
  <si>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</si>
  <si>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</si>
  <si>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</si>
  <si>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</si>
  <si>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</si>
  <si>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</si>
  <si>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</si>
  <si>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</si>
  <si>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</si>
  <si>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</si>
  <si>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</si>
  <si>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</si>
  <si>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</si>
  <si>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</si>
  <si>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</si>
  <si>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</si>
  <si>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</si>
  <si>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</si>
  <si>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</si>
  <si>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</si>
  <si>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</si>
  <si>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</si>
  <si>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</si>
  <si>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</si>
  <si>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</si>
  <si>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</si>
  <si>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</si>
  <si>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</si>
  <si>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</si>
  <si>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</si>
  <si>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</si>
  <si>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</si>
  <si>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</si>
  <si>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</si>
  <si>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</si>
  <si>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</si>
  <si>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</si>
  <si>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</si>
  <si>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</si>
  <si>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</si>
  <si>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</si>
  <si>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</si>
  <si>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</si>
  <si>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</si>
  <si>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</si>
  <si>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</si>
  <si>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</si>
  <si>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</si>
  <si>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</si>
  <si>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</si>
  <si>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</si>
  <si>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</si>
  <si>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</si>
  <si>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</si>
  <si>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</si>
  <si>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</si>
  <si>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</si>
  <si>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</si>
  <si>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</si>
  <si>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</si>
  <si>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</si>
  <si>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</si>
  <si>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</si>
  <si>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</si>
  <si>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</si>
  <si>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</si>
  <si>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</si>
  <si>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</si>
  <si>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</si>
  <si>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</si>
  <si>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</si>
  <si>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</si>
  <si>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</si>
  <si>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</si>
  <si>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</si>
  <si>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</si>
  <si>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</si>
  <si>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</si>
  <si>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</si>
  <si>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</si>
  <si>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</si>
  <si>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</si>
  <si>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</si>
  <si>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</si>
  <si>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</si>
  <si>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</si>
  <si>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</si>
  <si>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</si>
  <si>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</si>
  <si>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</si>
  <si>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</si>
  <si>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</si>
  <si>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</si>
  <si>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</si>
  <si>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</si>
  <si>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</si>
  <si>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</si>
  <si>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</si>
  <si>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</si>
  <si>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</si>
  <si>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</si>
  <si>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</si>
  <si>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</si>
  <si>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</si>
  <si>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</si>
  <si>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</si>
  <si>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</si>
  <si>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</si>
  <si>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</si>
  <si>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</si>
  <si>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</si>
  <si>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</si>
  <si>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</si>
  <si>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</si>
  <si>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</si>
  <si>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</si>
  <si>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</si>
  <si>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</si>
  <si>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</si>
  <si>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</si>
  <si>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</si>
  <si>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</si>
  <si>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</si>
  <si>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</si>
  <si>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</si>
  <si>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</si>
  <si>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</si>
  <si>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</si>
  <si>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</si>
  <si>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</si>
  <si>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</si>
  <si>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</si>
  <si>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</si>
  <si>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</si>
  <si>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</si>
  <si>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</si>
  <si>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</si>
  <si>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</si>
  <si>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</si>
  <si>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</si>
  <si>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</si>
  <si>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</si>
  <si>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</si>
  <si>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</si>
  <si>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</si>
  <si>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</si>
  <si>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</si>
  <si>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</si>
  <si>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</si>
  <si>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</si>
  <si>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</si>
  <si>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</si>
  <si>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</si>
  <si>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</si>
  <si>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</si>
  <si>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</si>
  <si>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</si>
  <si>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</si>
  <si>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</si>
  <si>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</si>
  <si>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</si>
  <si>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</si>
  <si>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</si>
  <si>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</si>
  <si>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</si>
  <si>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</si>
  <si>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</si>
  <si>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</si>
  <si>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</si>
  <si>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</si>
  <si>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</si>
  <si>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</si>
  <si>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</si>
  <si>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</si>
  <si>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</si>
  <si>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</si>
  <si>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</si>
  <si>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</si>
  <si>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</si>
  <si>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</si>
  <si>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</si>
  <si>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</si>
  <si>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</si>
  <si>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</si>
  <si>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</si>
  <si>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</si>
  <si>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</si>
  <si>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</si>
  <si>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</si>
  <si>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</si>
  <si>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</si>
  <si>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</si>
  <si>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</si>
  <si>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</si>
  <si>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</si>
  <si>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</si>
  <si>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</si>
  <si>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</si>
  <si>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</si>
  <si>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</si>
  <si>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</si>
  <si>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</si>
  <si>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</si>
  <si>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</si>
  <si>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</si>
  <si>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</si>
  <si>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</si>
  <si>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</si>
  <si>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</si>
  <si>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</si>
  <si>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</si>
  <si>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</si>
  <si>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</si>
  <si>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</si>
  <si>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</si>
  <si>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</si>
  <si>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</si>
  <si>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</si>
  <si>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</si>
  <si>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</si>
  <si>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</si>
  <si>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</si>
  <si>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</si>
  <si>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</si>
  <si>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</si>
  <si>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</si>
  <si>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</si>
  <si>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</si>
  <si>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</si>
  <si>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</si>
  <si>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</si>
  <si>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</si>
  <si>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</si>
  <si>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</si>
  <si>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</si>
  <si>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</si>
  <si>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</si>
  <si>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</si>
  <si>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</si>
  <si>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</si>
  <si>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</si>
  <si>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</si>
  <si>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</si>
  <si>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</si>
  <si>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</si>
  <si>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</si>
  <si>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</si>
  <si>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</si>
  <si>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</si>
  <si>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</si>
  <si>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</si>
  <si>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</si>
  <si>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</si>
  <si>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</si>
  <si>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</si>
  <si>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</si>
  <si>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</si>
  <si>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</si>
  <si>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</si>
  <si>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</si>
  <si>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</si>
  <si>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</si>
  <si>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</si>
  <si>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</si>
  <si>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</si>
  <si>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</si>
  <si>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</si>
  <si>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</si>
  <si>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</si>
  <si>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</si>
  <si>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</si>
  <si>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</si>
  <si>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</si>
  <si>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</si>
  <si>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</si>
  <si>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</si>
  <si>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</si>
  <si>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</si>
  <si>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</si>
  <si>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</si>
  <si>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</si>
  <si>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</si>
  <si>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</si>
  <si>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Receivables, net</t>
  </si>
  <si>
    <t>Inventories, net</t>
  </si>
  <si>
    <t>Prepaid expenses and other</t>
  </si>
  <si>
    <t>T otal current assets</t>
  </si>
  <si>
    <t>Property and Equipment:</t>
  </si>
  <si>
    <t>Property and Equipment</t>
  </si>
  <si>
    <t>Land and buildings</t>
  </si>
  <si>
    <t>Buildings under capital lease</t>
  </si>
  <si>
    <t>Equipment</t>
  </si>
  <si>
    <t>Equipment under capital lease</t>
  </si>
  <si>
    <t>Furniture and fixtures</t>
  </si>
  <si>
    <t>Property</t>
  </si>
  <si>
    <t>Leasehold improvements</t>
  </si>
  <si>
    <t>Construction in progress</t>
  </si>
  <si>
    <t>Less accumulated depreciation and amortization</t>
  </si>
  <si>
    <t>Net property and equipment</t>
  </si>
  <si>
    <t>Deferred income taxes, net</t>
  </si>
  <si>
    <t>Other assets, net</t>
  </si>
  <si>
    <t>T otal Assets</t>
  </si>
  <si>
    <t>LIABILITIES AND STO C KHO LDERS' INVESTMENT</t>
  </si>
  <si>
    <t>Current Liabilities:</t>
  </si>
  <si>
    <t>Accounts payable</t>
  </si>
  <si>
    <t>Capital lease obligations</t>
  </si>
  <si>
    <t>Accrued payroll expenses</t>
  </si>
  <si>
    <t>Accruals</t>
  </si>
  <si>
    <t>Deferred rent</t>
  </si>
  <si>
    <t>Other accrued expenses</t>
  </si>
  <si>
    <t>T otal current liabilities</t>
  </si>
  <si>
    <t>Unrecognized tax benefits</t>
  </si>
  <si>
    <t>Other liabilities</t>
  </si>
  <si>
    <t>T otal liabilities</t>
  </si>
  <si>
    <t>Stockholders' Investment:</t>
  </si>
  <si>
    <t>Preferred stock, $.01 par value, 1,000,000 shares authorized, no shares issued</t>
  </si>
  <si>
    <t>Common stock, $.01 par value, 80,000,000 shares authorized,</t>
  </si>
  <si>
    <t>38,862,929 and 38,739,079 shares issued at February 3, 2018 and January 28, 2017, respectively</t>
  </si>
  <si>
    <t>Paid-in capital</t>
  </si>
  <si>
    <t>Retained earnings</t>
  </si>
  <si>
    <t>T reasury stock, at cost, 19,910,291 and 17,067,482 shares repurchased at February 3, 2018 and January 28, 2017, respectively</t>
  </si>
  <si>
    <t>T otal stockholders' investment</t>
  </si>
  <si>
    <t>Net sales</t>
  </si>
  <si>
    <t>Net revenue</t>
  </si>
  <si>
    <t>Revenue</t>
  </si>
  <si>
    <t>Cost of goods sold</t>
  </si>
  <si>
    <t>Gross margin</t>
  </si>
  <si>
    <t>Store operating, selling and administrative expenses</t>
  </si>
  <si>
    <t>Depreciation and amortization</t>
  </si>
  <si>
    <t>Operating income</t>
  </si>
  <si>
    <t>Interest income</t>
  </si>
  <si>
    <t>Interest expense</t>
  </si>
  <si>
    <t>Interest expense, net</t>
  </si>
  <si>
    <t>Income before provision for income taxes</t>
  </si>
  <si>
    <t>Provision for income taxes</t>
  </si>
  <si>
    <t>Net income</t>
  </si>
  <si>
    <t>Basic earnings per share</t>
  </si>
  <si>
    <t>Diluted earnings per share</t>
  </si>
  <si>
    <t>Weighted average shares outstanding:</t>
  </si>
  <si>
    <t>Basic</t>
  </si>
  <si>
    <t>Cash Flows From Operating Activities:</t>
  </si>
  <si>
    <t>Operating Activities</t>
  </si>
  <si>
    <t>Adjustments to reconcile net income to net cash provided by</t>
  </si>
  <si>
    <t>operating activities:</t>
  </si>
  <si>
    <t>Deferred income taxes and unrecognized income tax benefit, net</t>
  </si>
  <si>
    <t>Excess tax benefit from stock option exercises</t>
  </si>
  <si>
    <t>Loss (gain) on disposal and write-down of assets, net</t>
  </si>
  <si>
    <t>Stock-based compensation</t>
  </si>
  <si>
    <t>Changes in operating assets and liabilities:</t>
  </si>
  <si>
    <t>Other assets</t>
  </si>
  <si>
    <t>Accrued expenses and other</t>
  </si>
  <si>
    <t>Net cash provided by operating activities</t>
  </si>
  <si>
    <t>Cash Flows From Investing Activities:</t>
  </si>
  <si>
    <t>Investing Activities</t>
  </si>
  <si>
    <t>Capital expenditures</t>
  </si>
  <si>
    <t>Proceeds from sale of property and equipment</t>
  </si>
  <si>
    <t>Other</t>
  </si>
  <si>
    <t>Net cash used in investing activities</t>
  </si>
  <si>
    <t>Cash Flows From Financing Activities:</t>
  </si>
  <si>
    <t>Financing Activities</t>
  </si>
  <si>
    <t>Cash used for stock repurchases</t>
  </si>
  <si>
    <t>Net payments on capital lease obligations</t>
  </si>
  <si>
    <t>Finance Costs</t>
  </si>
  <si>
    <t xml:space="preserve">Adjustment for Income Tax Paid </t>
  </si>
  <si>
    <t>Cash used to settle net share equity awards</t>
  </si>
  <si>
    <t>Proceeds from options exercised and purchase of shares under the employee stock purchase plan</t>
  </si>
  <si>
    <t>Net cash used in financing activities</t>
  </si>
  <si>
    <t>Net increase (decrease) in cash and cash equivalents</t>
  </si>
  <si>
    <t>Cash and cash equivalents, beginning of year</t>
  </si>
  <si>
    <t>Cash and cash equivalents at beginning of period</t>
  </si>
  <si>
    <t>Cash and cash equivalents, end of year</t>
  </si>
  <si>
    <t>Supplemental Disclosures of Cash Flow Information:</t>
  </si>
  <si>
    <t>Cash paid during the year for:</t>
  </si>
  <si>
    <t>Interest</t>
  </si>
  <si>
    <t>Income taxes, net of refunds</t>
  </si>
  <si>
    <t>Supplemental Schedule of Non-Cash Activities: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</si>
  <si>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</si>
  <si>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</si>
  <si>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</si>
  <si>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</si>
  <si>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</si>
  <si>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</si>
  <si>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land and buildings</t>
  </si>
  <si>
    <t>property, plant and equipment</t>
  </si>
  <si>
    <t>leased assets</t>
  </si>
  <si>
    <t>construction in progress</t>
  </si>
  <si>
    <t>accumulated depreciation and amortisation</t>
  </si>
  <si>
    <t>accounts payable</t>
  </si>
  <si>
    <t>other liabilities</t>
  </si>
  <si>
    <t>changed value</t>
  </si>
  <si>
    <t>net sales</t>
  </si>
  <si>
    <t>added value</t>
  </si>
  <si>
    <t>changed sign</t>
  </si>
  <si>
    <t>interest income</t>
  </si>
  <si>
    <t>interest expense</t>
  </si>
  <si>
    <t>deleted value</t>
  </si>
  <si>
    <t>buildings under capital lease</t>
  </si>
  <si>
    <t>equipment</t>
  </si>
  <si>
    <t>equipment under capital lease</t>
  </si>
  <si>
    <t>furniture and fixtures</t>
  </si>
  <si>
    <t>leasehold improvements</t>
  </si>
  <si>
    <t>less accumulated depreciation and amortization</t>
  </si>
  <si>
    <t>moved to row 157</t>
  </si>
  <si>
    <t>receivables, net</t>
  </si>
  <si>
    <t>deferred tax asset</t>
  </si>
  <si>
    <t>deferred income taxes, net</t>
  </si>
  <si>
    <t>accrued payroll expenses</t>
  </si>
  <si>
    <t>other accrued expenses</t>
  </si>
  <si>
    <t>capital lease obligations</t>
  </si>
  <si>
    <t>other operating current liabilities</t>
  </si>
  <si>
    <t>deferred rent</t>
  </si>
  <si>
    <t>unrecognized tax benefits</t>
  </si>
  <si>
    <t>other non-current liabilities</t>
  </si>
  <si>
    <t>long term accruals</t>
  </si>
  <si>
    <t>ordinary shares</t>
  </si>
  <si>
    <t>common stock, $0.01 par value</t>
  </si>
  <si>
    <t>paid-in capital</t>
  </si>
  <si>
    <t>treasury stock (-)</t>
  </si>
  <si>
    <t>treasury stock, at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</si>
</sst>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9FE-45BA-A829-D48708F503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8D-44EF-A0B2-0BB10BCC17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FF-4269-9E80-8C269062D2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5B5-463E-A44E-6E452CEA50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1CB-4361-BF63-D3EB054DD4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DD0-4C22-9DDE-56F4BD7A65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0E-4632-9CC6-08DA2CB232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1F-4DF0-AEEC-A658CAF456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AE-478A-864D-7D77412D7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773-4912-90AA-1CE7A36D98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43-4CA4-B4D5-B37F9E432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925-439F-B779-431876C3B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FF-44CC-A0F0-2AB58EE84A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F9A-4419-AA29-78E48DD2A6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25A-44DA-93BA-E444E29D13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8.85546875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35030</v>
      </c>
      <c r="G6" s="7">
        <f t="shared" ref="G6:O6" si="1">IF(G4=$BF$1,"",G71)</f>
        <v>61075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115072</v>
      </c>
      <c r="G7" s="7">
        <f t="shared" ref="G7:O7" si="2">IF(G4=$BF$1,"",G128)</f>
        <v>120590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346774</v>
      </c>
      <c r="G8" s="7">
        <f t="shared" ref="G8:O8" si="3">IF(G4=$BF$1,"",G161)</f>
        <v>338264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115567</v>
      </c>
      <c r="G9" s="7">
        <f t="shared" ref="G9:O9" si="4">IF(G4=$BF$1,"",G189)</f>
        <v>96072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26683</v>
      </c>
      <c r="G10" s="7">
        <f t="shared" ref="G10:O10" si="5">IF(G4=$BF$1,"",G210)</f>
        <v>28742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319596</v>
      </c>
      <c r="G11" s="7">
        <f t="shared" ref="G11:O11" si="6">IF(G4=$BF$1,"",G227)</f>
        <v>334040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461846</v>
      </c>
      <c r="G12" s="35">
        <f t="shared" ref="G12:O12" si="7">IF(G4=$BF$1,"",SUM(G7:G8))</f>
        <v>458854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461846</v>
      </c>
      <c r="G13" s="35">
        <f t="shared" ref="G13:O13" si="8">IF(G4=$BF$1,"",SUM(G9:G11))</f>
        <v>458854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968219</v>
      </c>
      <c r="G24">
        <v>972960</v>
      </c>
      <c r="H24">
        <v>112004</v>
      </c>
      <c r="P24" s="49" t="s">
        <v>483</v>
      </c>
    </row>
    <row r="25" spans="5:16">
      <c r="E25" s="1" t="s">
        <v>27</v>
      </c>
      <c r="F25">
        <v>655502</v>
      </c>
      <c r="G25">
        <v>634364</v>
      </c>
      <c r="H25">
        <v>610389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312717</v>
      </c>
      <c r="G30" s="7">
        <f>IF(G4=$BF$1,"",G24-G25+ABS(G26)-G27-G28-G29)</f>
        <v>338596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8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231832</v>
      </c>
      <c r="G34">
        <v>222785</v>
      </c>
      <c r="H34">
        <v>203673</v>
      </c>
    </row>
    <row r="35" spans="5:16">
      <c r="E35" s="1" t="s">
        <v>37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24207</v>
      </c>
      <c r="G40">
        <v>19047</v>
      </c>
      <c r="H40">
        <v>17038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256039</v>
      </c>
      <c r="G43" s="7">
        <f>G32+G33+G34+G35+G36+G37+G38+G39+G40+G41+G42</f>
        <v>241832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56678</v>
      </c>
      <c r="G44" s="7">
        <f>IF(G4=$BF$1,"",G30+G31-G43)</f>
        <v>96764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8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 s="38">
        <v>39</v>
      </c>
      <c r="G48" s="38">
        <v>24</v>
      </c>
      <c r="P48" s="49" t="s">
        <v>485</v>
      </c>
    </row>
    <row r="49" spans="5:16">
      <c r="E49" s="1" t="s">
        <v>51</v>
      </c>
      <c r="F49">
        <v>270</v>
      </c>
      <c r="G49">
        <v>292</v>
      </c>
      <c r="H49">
        <v>-323</v>
      </c>
      <c r="P49" s="49" t="s">
        <v>486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-261</v>
      </c>
      <c r="P52" s="49" t="s">
        <v>489</v>
      </c>
    </row>
    <row r="53" spans="5:16">
      <c r="E53" s="1" t="s">
        <v>55</v>
      </c>
    </row>
    <row r="54" spans="5:16">
      <c r="E54" s="1" t="s">
        <v>56</v>
      </c>
    </row>
    <row r="55" spans="5:16">
      <c r="E55" s="1" t="s">
        <v>57</v>
      </c>
    </row>
    <row r="56" spans="5:16">
      <c r="E56" s="1" t="s">
        <v>58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56447</v>
      </c>
      <c r="G59" s="7">
        <f>IF(G4=$BF$1,"",G44+G45+G46+G47+G48-G49-G50-G51+G52-G53+G54+G55-G56+G57+G58)</f>
        <v>96496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8"/>
    </row>
    <row r="60" spans="5:16">
      <c r="E60" s="1" t="s">
        <v>62</v>
      </c>
      <c r="F60">
        <v>21417</v>
      </c>
      <c r="G60">
        <v>35421</v>
      </c>
      <c r="H60">
        <v>41184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35030</v>
      </c>
      <c r="G67" s="7">
        <f>IF(G4=$BF$1,"",SUM(G59,-G60,-ABS(G61),-G62,-G66))</f>
        <v>61075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8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35030</v>
      </c>
      <c r="G71" s="7">
        <f t="shared" ref="G71:O71" si="14">IF(G4=$BF$1,"",SUM(G67:G70))</f>
        <v>61075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35030</v>
      </c>
      <c r="G83" s="7">
        <f t="shared" ref="G83:O83" si="15">IF(G4=$BF$1,"",SUM(G71:G82))</f>
        <v>61075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>
        <v>28588</v>
      </c>
      <c r="G89">
        <v>28396</v>
      </c>
      <c r="P89" s="49" t="s">
        <v>483</v>
      </c>
    </row>
    <row r="90" spans="5:16">
      <c r="E90" s="1" t="s">
        <v>82</v>
      </c>
      <c r="F90">
        <v>4795</v>
      </c>
      <c r="G90">
        <v>7300</v>
      </c>
      <c r="P90" s="49" t="s">
        <v>483</v>
      </c>
    </row>
    <row r="91" spans="5:16">
      <c r="E91" s="1" t="s">
        <v>83</v>
      </c>
    </row>
    <row r="92" spans="5:16">
      <c r="E92" s="12" t="s">
        <v>84</v>
      </c>
      <c r="F92">
        <f>93163+34892</f>
        <v>128055</v>
      </c>
      <c r="G92">
        <f>84332+35170</f>
        <v>119502</v>
      </c>
      <c r="P92" s="49" t="s">
        <v>483</v>
      </c>
    </row>
    <row r="93" spans="5:16">
      <c r="E93" s="1" t="s">
        <v>85</v>
      </c>
    </row>
    <row r="94" spans="5:16">
      <c r="E94" s="1" t="s">
        <v>86</v>
      </c>
      <c r="F94">
        <f>3652+1702+91218</f>
        <v>96572</v>
      </c>
      <c r="G94">
        <f>3652+1407+87159</f>
        <v>92218</v>
      </c>
      <c r="P94" s="49" t="s">
        <v>483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258010</v>
      </c>
      <c r="G98" s="7">
        <f>IF(G4=$BF$1,"",G89+G90+G91+G92+G93+G94+G95+G96)</f>
        <v>247416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>
        <v>-148312</v>
      </c>
      <c r="G99">
        <v>-135782</v>
      </c>
      <c r="P99" s="49" t="s">
        <v>486</v>
      </c>
    </row>
    <row r="100" spans="5:16">
      <c r="E100" s="6" t="s">
        <v>90</v>
      </c>
      <c r="F100" s="7">
        <f>F98+F99</f>
        <v>109698</v>
      </c>
      <c r="G100" s="7">
        <f t="shared" ref="G100:O100" si="17">IF(G4=$BF$1,"",G98+G99)</f>
        <v>111634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 s="38">
        <v>2176</v>
      </c>
      <c r="G111" s="38">
        <v>5285</v>
      </c>
      <c r="P111" s="49" t="s">
        <v>485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3198</v>
      </c>
      <c r="G126">
        <v>3671</v>
      </c>
    </row>
    <row r="127" spans="5:16">
      <c r="E127" s="12" t="s">
        <v>114</v>
      </c>
      <c r="F127"/>
      <c r="G127"/>
      <c r="P127" s="49" t="s">
        <v>489</v>
      </c>
    </row>
    <row r="128" spans="5:16">
      <c r="E128" s="6" t="s">
        <v>115</v>
      </c>
      <c r="F128" s="7">
        <f>F100+SUM(F104:F127)</f>
        <v>115072</v>
      </c>
      <c r="G128" s="7">
        <f t="shared" ref="G128:O128" si="19">IF(G4=$BF$1,"",G100+SUM(G104:G126))</f>
        <v>120590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73544</v>
      </c>
      <c r="G130">
        <v>38958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  <c r="F135"/>
      <c r="G135"/>
      <c r="P135" s="49" t="s">
        <v>496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73544</v>
      </c>
      <c r="G140" s="7">
        <f t="shared" ref="G140:O140" si="20">IF(G4=$BF$1,"",G130+G131+G132+G133+G134+G135+G136+G139)</f>
        <v>38958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253201</v>
      </c>
      <c r="G144">
        <v>280701</v>
      </c>
    </row>
    <row r="145" spans="5:16">
      <c r="E145" s="6" t="s">
        <v>127</v>
      </c>
      <c r="F145" s="7">
        <f>F141+F142+F143+F144</f>
        <v>253201</v>
      </c>
      <c r="G145" s="7">
        <f t="shared" ref="G145:O145" si="21">IF(G4=$BF$1,"",G141+G142+G143+G144)</f>
        <v>280701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13430</v>
      </c>
      <c r="G154">
        <v>9703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6599</v>
      </c>
      <c r="G157">
        <v>8902</v>
      </c>
      <c r="P157" s="49" t="s">
        <v>485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20029</v>
      </c>
      <c r="G160" s="7">
        <f>IF(G4=$BF$1,"",G146+G147+G148+G149+G150+G151+G152+G153+G154+G155+G156+G157+G158+G159)</f>
        <v>18605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346774</v>
      </c>
      <c r="G161" s="7">
        <f t="shared" ref="G161:O161" si="22">IF(G4=$BF$1,"",G140+G145+G160)</f>
        <v>338264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v>663</v>
      </c>
      <c r="G166">
        <v>595</v>
      </c>
      <c r="P166" s="49" t="s">
        <v>483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93435+5136+10424</f>
        <v>108995</v>
      </c>
      <c r="G184">
        <f>77046+8268+5113</f>
        <v>90427</v>
      </c>
      <c r="P184" s="49" t="s">
        <v>483</v>
      </c>
    </row>
    <row r="185" spans="5:16">
      <c r="E185" s="12" t="s">
        <v>162</v>
      </c>
    </row>
    <row r="187" spans="5:16">
      <c r="E187" s="1" t="s">
        <v>163</v>
      </c>
      <c r="F187">
        <v>5909</v>
      </c>
      <c r="G187">
        <v>5050</v>
      </c>
      <c r="P187" s="49" t="s">
        <v>483</v>
      </c>
    </row>
    <row r="188" spans="5:16">
      <c r="E188" s="1" t="s">
        <v>164</v>
      </c>
      <c r="F188"/>
      <c r="G188"/>
      <c r="P188" s="49" t="s">
        <v>489</v>
      </c>
    </row>
    <row r="189" spans="5:16">
      <c r="E189" s="6" t="s">
        <v>13</v>
      </c>
      <c r="F189" s="7">
        <f>SUM(F163:F188)</f>
        <v>115567</v>
      </c>
      <c r="G189" s="7">
        <f t="shared" ref="G189:O189" si="23">IF(G4=$BF$1,"",SUM(G163:G188))</f>
        <v>96072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  <c r="F195" s="38">
        <v>2522</v>
      </c>
      <c r="G195" s="38">
        <v>2857</v>
      </c>
      <c r="P195" s="49" t="s">
        <v>485</v>
      </c>
    </row>
    <row r="196" spans="5:16">
      <c r="E196" s="1" t="s">
        <v>171</v>
      </c>
    </row>
    <row r="197" spans="5:16">
      <c r="E197" s="1" t="s">
        <v>172</v>
      </c>
      <c r="F197" s="38">
        <v>20291</v>
      </c>
      <c r="G197" s="38">
        <v>21664</v>
      </c>
      <c r="P197" s="49" t="s">
        <v>485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 s="38">
        <f>1294+2576</f>
        <v>3870</v>
      </c>
      <c r="G209" s="38">
        <f>1401+2820</f>
        <v>4221</v>
      </c>
      <c r="P209" s="49" t="s">
        <v>485</v>
      </c>
    </row>
    <row r="210" spans="5:16">
      <c r="E210" s="6" t="s">
        <v>14</v>
      </c>
      <c r="F210" s="7">
        <f>SUM(F191:F209)</f>
        <v>26683</v>
      </c>
      <c r="G210" s="7">
        <f t="shared" ref="G210:O210" si="24">IF(G4=$BF$1,"",SUM(G191:G209))</f>
        <v>28742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389+180536</f>
        <v>180925</v>
      </c>
      <c r="G212">
        <f>387+174719</f>
        <v>175106</v>
      </c>
      <c r="P212" s="49" t="s">
        <v>485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731901</v>
      </c>
      <c r="G217">
        <v>697658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  <c r="F223" s="38">
        <v>-593230</v>
      </c>
      <c r="G223" s="38">
        <v>-538724</v>
      </c>
      <c r="P223" s="49" t="s">
        <v>485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319596</v>
      </c>
      <c r="G227" s="7">
        <f t="shared" ref="G227:O227" si="25">IF(G4=$BF$1,"",SUM(G212:G226))</f>
        <v>334040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24207</v>
      </c>
      <c r="G271">
        <v>19047</v>
      </c>
      <c r="H271">
        <v>17038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15104</v>
      </c>
      <c r="G284">
        <v>35057</v>
      </c>
      <c r="H284">
        <v>42500</v>
      </c>
    </row>
    <row r="285" spans="5:8">
      <c r="E285" s="1" t="s">
        <v>248</v>
      </c>
      <c r="F285">
        <v>3880</v>
      </c>
      <c r="G285">
        <v>4592</v>
      </c>
      <c r="H285">
        <v>5198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-107</v>
      </c>
      <c r="G288">
        <v>170</v>
      </c>
      <c r="H288">
        <v>172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43084</v>
      </c>
      <c r="G296" s="7">
        <f>IF(G4=$BF$1,"",G271+G272+G273+G274+G275+G276+G277+G278+G279+G280+G281+G282+G283+G284+G285+G286+G287+G288+G289+G290+G291+G292+G293+G294+G295)</f>
        <v>58866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43084</v>
      </c>
      <c r="G297" s="7">
        <f t="shared" ref="G297:O297" si="27">IF(G4=$BF$1,"",MIN(F267,F268,F269)+F296)</f>
        <v>43084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27500</v>
      </c>
      <c r="G299">
        <v>2398</v>
      </c>
      <c r="H299">
        <v>-42691</v>
      </c>
    </row>
    <row r="300" spans="5:15">
      <c r="E300" s="1" t="s">
        <v>262</v>
      </c>
      <c r="F300">
        <v>2303</v>
      </c>
      <c r="G300">
        <v>-1826</v>
      </c>
      <c r="H300">
        <v>501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-3074</v>
      </c>
      <c r="G302">
        <v>-1712</v>
      </c>
      <c r="H302">
        <v>2186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-514</v>
      </c>
      <c r="G309">
        <v>3623</v>
      </c>
      <c r="H309">
        <v>3228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16389</v>
      </c>
      <c r="G315">
        <v>-11410</v>
      </c>
      <c r="H315">
        <v>4017</v>
      </c>
    </row>
    <row r="316" spans="5:15">
      <c r="E316" s="1" t="s">
        <v>276</v>
      </c>
      <c r="F316">
        <v>185</v>
      </c>
      <c r="G316">
        <v>351</v>
      </c>
      <c r="H316">
        <v>-443</v>
      </c>
    </row>
    <row r="317" spans="5:15">
      <c r="E317" s="1" t="s">
        <v>277</v>
      </c>
      <c r="F317">
        <v>1935</v>
      </c>
      <c r="G317">
        <v>980</v>
      </c>
      <c r="H317">
        <v>-1312</v>
      </c>
    </row>
    <row r="318" spans="5:15">
      <c r="E318" s="6" t="s">
        <v>278</v>
      </c>
      <c r="F318" s="7">
        <f>F299+F300+F301+F302+F303+F304+F305+F306+F307+F308+F309+F310+F311+F312+F313+F314+F315+F316+F317</f>
        <v>44724</v>
      </c>
      <c r="G318" s="7">
        <f>IF(G4=$BF$1,"",G299+G300+G301+G302+G303+G304+G305+G306+G307+G308+G309+G310+G311+G312+G313+G314+G315+G316+G317)</f>
        <v>-7596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87808</v>
      </c>
      <c r="G319" s="7">
        <f t="shared" ref="G319:O319" si="28">IF(G4=$BF$1,"",G297+G318)</f>
        <v>35488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87808</v>
      </c>
      <c r="G326" s="7">
        <f t="shared" ref="G326:O326" si="30">IF(G4=$BF$1,"",G325+G319)</f>
        <v>35488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-23081</v>
      </c>
      <c r="G328">
        <v>-29733</v>
      </c>
      <c r="H328">
        <v>-25147</v>
      </c>
    </row>
    <row r="329" spans="5:15">
      <c r="E329" s="1" t="s">
        <v>288</v>
      </c>
      <c r="F329">
        <v>288</v>
      </c>
      <c r="G329">
        <v>154</v>
      </c>
      <c r="H329">
        <v>298</v>
      </c>
    </row>
    <row r="330" spans="5:15">
      <c r="E330" s="1" t="s">
        <v>289</v>
      </c>
    </row>
    <row r="331" spans="5:15">
      <c r="E331" s="1" t="s">
        <v>290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-22793</v>
      </c>
      <c r="G337" s="7">
        <f>IF(G4=$BF$1,"",SUM(G328:G336))</f>
        <v>-29579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667</v>
      </c>
      <c r="G339">
        <v>862</v>
      </c>
      <c r="H339">
        <v>853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-601</v>
      </c>
      <c r="G349">
        <v>-485</v>
      </c>
      <c r="H349">
        <v>-346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66</v>
      </c>
      <c r="G352" s="7">
        <f>IF(G4=$BF$1,"",SUM(G339:G351))</f>
        <v>377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65081</v>
      </c>
      <c r="G353" s="7">
        <f t="shared" ref="G353:O353" si="33">IF(G4=$BF$1,"",G326+G337+G352)</f>
        <v>6286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65081</v>
      </c>
      <c r="G355" s="7">
        <f t="shared" ref="G355:O355" si="34">IF(G4=$BF$1,"",G353+G354)</f>
        <v>6286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38958</v>
      </c>
      <c r="G356">
        <v>32274</v>
      </c>
      <c r="H356">
        <v>88397</v>
      </c>
    </row>
    <row r="357" spans="5:15">
      <c r="E357" s="6" t="s">
        <v>316</v>
      </c>
      <c r="F357" s="7">
        <f>F355+F356</f>
        <v>104039</v>
      </c>
      <c r="G357" s="7">
        <f t="shared" ref="G357:O357" si="35">IF(G4=$BF$1,"",G355+G356)</f>
        <v>38560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-4.872759414569972E-3</v>
      </c>
      <c r="G364" s="24">
        <f t="shared" si="37"/>
        <v>7.6868326131209601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-0.42644289807613589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6.5205926067986768E-3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0.3229816807974229</v>
      </c>
      <c r="G369" s="27">
        <f t="shared" si="41"/>
        <v>0.34800608452557147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5.8538409182220141E-2</v>
      </c>
      <c r="G370" s="27">
        <f t="shared" si="42"/>
        <v>9.9453214931754644E-2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3.6179831215871615E-2</v>
      </c>
      <c r="G371" s="28">
        <f t="shared" si="43"/>
        <v>6.2772364742641015E-2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7.5847793420317597E-2</v>
      </c>
      <c r="G372" s="27">
        <f t="shared" si="44"/>
        <v>0.13310334006023702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0.10960712900036296</v>
      </c>
      <c r="G373" s="27">
        <f t="shared" si="45"/>
        <v>0.182837384744342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0.30800310060063313</v>
      </c>
      <c r="G376" s="30">
        <f t="shared" si="47"/>
        <v>0.27201244840406752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0.44509318013992666</v>
      </c>
      <c r="G377" s="30">
        <f t="shared" si="48"/>
        <v>0.37364986229194108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209.91851851851851</v>
      </c>
      <c r="G378" s="30">
        <f t="shared" si="49"/>
        <v>331.38356164383561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3.0006316682097829</v>
      </c>
      <c r="G382" s="32">
        <f t="shared" si="51"/>
        <v>3.5209426263635608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0.80968615608261874</v>
      </c>
      <c r="G383" s="32">
        <f t="shared" si="52"/>
        <v>0.59916520942626361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0.63637543589432966</v>
      </c>
      <c r="G384" s="32">
        <f t="shared" si="53"/>
        <v>0.40550836872345741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0.75980167348810645</v>
      </c>
      <c r="G385" s="32">
        <f t="shared" si="54"/>
        <v>0.3693896244483304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73544</v>
      </c>
      <c r="G418" s="17">
        <f>G130-G417</f>
        <v>38958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H146:O159 E267:O269 F333:O336 E330:E336 E339:O351 E156:G159">
    <cfRule type="expression" dxfId="45" priority="27">
      <formula>MOD(ROW(),2)=0</formula>
    </cfRule>
  </conditionalFormatting>
  <conditionalFormatting sqref="F101:G103">
    <cfRule type="expression" dxfId="44" priority="26">
      <formula>MOD(ROW(),2)=0</formula>
    </cfRule>
  </conditionalFormatting>
  <conditionalFormatting sqref="E243:G243">
    <cfRule type="expression" dxfId="43" priority="32">
      <formula>MOD(ROW(),2)=0</formula>
    </cfRule>
  </conditionalFormatting>
  <conditionalFormatting sqref="E323:E324">
    <cfRule type="expression" dxfId="42" priority="28">
      <formula>MOD(ROW(),2)=0</formula>
    </cfRule>
  </conditionalFormatting>
  <conditionalFormatting sqref="E329">
    <cfRule type="expression" dxfId="41" priority="25">
      <formula>MOD(ROW(),2)=0</formula>
    </cfRule>
  </conditionalFormatting>
  <conditionalFormatting sqref="E24:G29">
    <cfRule type="expression" dxfId="40" priority="45">
      <formula>MOD(ROW(),2)=0</formula>
    </cfRule>
  </conditionalFormatting>
  <conditionalFormatting sqref="E99:G99 E328:G328 F329:G332 E31:G42">
    <cfRule type="expression" dxfId="39" priority="46">
      <formula>MOD(ROW(),2)=0</formula>
    </cfRule>
  </conditionalFormatting>
  <conditionalFormatting sqref="E45:G58">
    <cfRule type="expression" dxfId="38" priority="44">
      <formula>MOD(ROW(),2)=0</formula>
    </cfRule>
  </conditionalFormatting>
  <conditionalFormatting sqref="E60:G66">
    <cfRule type="expression" dxfId="37" priority="43">
      <formula>MOD(ROW(),2)=0</formula>
    </cfRule>
  </conditionalFormatting>
  <conditionalFormatting sqref="E68:G70">
    <cfRule type="expression" dxfId="36" priority="42">
      <formula>MOD(ROW(),2)=0</formula>
    </cfRule>
  </conditionalFormatting>
  <conditionalFormatting sqref="E72:G82">
    <cfRule type="expression" dxfId="35" priority="41">
      <formula>MOD(ROW(),2)=0</formula>
    </cfRule>
  </conditionalFormatting>
  <conditionalFormatting sqref="E84:G86">
    <cfRule type="expression" dxfId="34" priority="40">
      <formula>MOD(ROW(),2)=0</formula>
    </cfRule>
  </conditionalFormatting>
  <conditionalFormatting sqref="E107:G127">
    <cfRule type="expression" dxfId="33" priority="39">
      <formula>MOD(ROW(),2)=0</formula>
    </cfRule>
  </conditionalFormatting>
  <conditionalFormatting sqref="E141:G144">
    <cfRule type="expression" dxfId="32" priority="38">
      <formula>MOD(ROW(),2)=0</formula>
    </cfRule>
  </conditionalFormatting>
  <conditionalFormatting sqref="E146:G154 F155:G155">
    <cfRule type="expression" dxfId="31" priority="37">
      <formula>MOD(ROW(),2)=0</formula>
    </cfRule>
  </conditionalFormatting>
  <conditionalFormatting sqref="E163:G188">
    <cfRule type="expression" dxfId="30" priority="36">
      <formula>MOD(ROW(),2)=0</formula>
    </cfRule>
  </conditionalFormatting>
  <conditionalFormatting sqref="E191:G209">
    <cfRule type="expression" dxfId="29" priority="35">
      <formula>MOD(ROW(),2)=0</formula>
    </cfRule>
  </conditionalFormatting>
  <conditionalFormatting sqref="E212:G226">
    <cfRule type="expression" dxfId="28" priority="34">
      <formula>MOD(ROW(),2)=0</formula>
    </cfRule>
  </conditionalFormatting>
  <conditionalFormatting sqref="E229:G242">
    <cfRule type="expression" dxfId="27" priority="33">
      <formula>MOD(ROW(),2)=0</formula>
    </cfRule>
  </conditionalFormatting>
  <conditionalFormatting sqref="E245:G262">
    <cfRule type="expression" dxfId="26" priority="31">
      <formula>MOD(ROW(),2)=0</formula>
    </cfRule>
  </conditionalFormatting>
  <conditionalFormatting sqref="E271:G295 E321:G322 E354:F354 E356:F356 E358:G360 F323:G324 E299:G317">
    <cfRule type="expression" dxfId="25" priority="30">
      <formula>MOD(ROW(),2)=0</formula>
    </cfRule>
  </conditionalFormatting>
  <conditionalFormatting sqref="G354 G356">
    <cfRule type="expression" dxfId="24" priority="29">
      <formula>MOD(ROW(),2)=0</formula>
    </cfRule>
  </conditionalFormatting>
  <conditionalFormatting sqref="E105:G106">
    <cfRule type="expression" dxfId="23" priority="24">
      <formula>MOD(ROW(),2)=0</formula>
    </cfRule>
  </conditionalFormatting>
  <conditionalFormatting sqref="E155">
    <cfRule type="expression" dxfId="22" priority="23">
      <formula>MOD(ROW(),2)=0</formula>
    </cfRule>
  </conditionalFormatting>
  <conditionalFormatting sqref="H24:O29">
    <cfRule type="expression" dxfId="21" priority="22">
      <formula>MOD(ROW(),2)=0</formula>
    </cfRule>
  </conditionalFormatting>
  <conditionalFormatting sqref="H89:O97">
    <cfRule type="expression" dxfId="20" priority="3">
      <formula>MOD(ROW(),2)=0</formula>
    </cfRule>
  </conditionalFormatting>
  <conditionalFormatting sqref="H101:O103">
    <cfRule type="expression" dxfId="19" priority="2">
      <formula>MOD(ROW(),2)=0</formula>
    </cfRule>
  </conditionalFormatting>
  <conditionalFormatting sqref="H243:O243">
    <cfRule type="expression" dxfId="18" priority="7">
      <formula>MOD(ROW(),2)=0</formula>
    </cfRule>
  </conditionalFormatting>
  <conditionalFormatting sqref="H31:O42 H99:O99 H328:O332">
    <cfRule type="expression" dxfId="17" priority="21">
      <formula>MOD(ROW(),2)=0</formula>
    </cfRule>
  </conditionalFormatting>
  <conditionalFormatting sqref="H45:O58">
    <cfRule type="expression" dxfId="16" priority="20">
      <formula>MOD(ROW(),2)=0</formula>
    </cfRule>
  </conditionalFormatting>
  <conditionalFormatting sqref="H60:O66">
    <cfRule type="expression" dxfId="15" priority="19">
      <formula>MOD(ROW(),2)=0</formula>
    </cfRule>
  </conditionalFormatting>
  <conditionalFormatting sqref="H68:O70">
    <cfRule type="expression" dxfId="14" priority="18">
      <formula>MOD(ROW(),2)=0</formula>
    </cfRule>
  </conditionalFormatting>
  <conditionalFormatting sqref="H72:O82">
    <cfRule type="expression" dxfId="13" priority="17">
      <formula>MOD(ROW(),2)=0</formula>
    </cfRule>
  </conditionalFormatting>
  <conditionalFormatting sqref="H84:O86">
    <cfRule type="expression" dxfId="12" priority="16">
      <formula>MOD(ROW(),2)=0</formula>
    </cfRule>
  </conditionalFormatting>
  <conditionalFormatting sqref="H107:O127">
    <cfRule type="expression" dxfId="11" priority="15">
      <formula>MOD(ROW(),2)=0</formula>
    </cfRule>
  </conditionalFormatting>
  <conditionalFormatting sqref="H130:O139">
    <cfRule type="expression" dxfId="10" priority="14">
      <formula>MOD(ROW(),2)=0</formula>
    </cfRule>
  </conditionalFormatting>
  <conditionalFormatting sqref="H141:O144">
    <cfRule type="expression" dxfId="9" priority="13">
      <formula>MOD(ROW(),2)=0</formula>
    </cfRule>
  </conditionalFormatting>
  <conditionalFormatting sqref="H163:O188">
    <cfRule type="expression" dxfId="8" priority="11">
      <formula>MOD(ROW(),2)=0</formula>
    </cfRule>
  </conditionalFormatting>
  <conditionalFormatting sqref="H191:O209">
    <cfRule type="expression" dxfId="7" priority="10">
      <formula>MOD(ROW(),2)=0</formula>
    </cfRule>
  </conditionalFormatting>
  <conditionalFormatting sqref="H212:O226">
    <cfRule type="expression" dxfId="6" priority="9">
      <formula>MOD(ROW(),2)=0</formula>
    </cfRule>
  </conditionalFormatting>
  <conditionalFormatting sqref="H229:O242">
    <cfRule type="expression" dxfId="5" priority="8">
      <formula>MOD(ROW(),2)=0</formula>
    </cfRule>
  </conditionalFormatting>
  <conditionalFormatting sqref="H245:O262">
    <cfRule type="expression" dxfId="4" priority="6">
      <formula>MOD(ROW(),2)=0</formula>
    </cfRule>
  </conditionalFormatting>
  <conditionalFormatting sqref="H271:O295 H321:O324 H358:O360 H299:O317">
    <cfRule type="expression" dxfId="3" priority="5">
      <formula>MOD(ROW(),2)=0</formula>
    </cfRule>
  </conditionalFormatting>
  <conditionalFormatting sqref="H354:O354 H356:O356">
    <cfRule type="expression" dxfId="2" priority="4">
      <formula>MOD(ROW(),2)=0</formula>
    </cfRule>
  </conditionalFormatting>
  <conditionalFormatting sqref="H105:O106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470</v>
      </c>
      <c r="B1" s="39" t="s">
        <v>471</v>
      </c>
      <c r="C1" s="39" t="s">
        <v>472</v>
      </c>
      <c r="D1" s="39" t="s">
        <v>473</v>
      </c>
      <c r="E1" s="39"/>
    </row>
    <row r="2" spans="1:5">
      <c r="A2" s="41" t="s">
        <v>484</v>
      </c>
      <c r="B2" s="41" t="s">
        <v>474</v>
      </c>
      <c r="C2" s="39">
        <v>1</v>
      </c>
      <c r="D2" s="39" t="s">
        <v>475</v>
      </c>
      <c r="E2" s="39"/>
    </row>
    <row r="3" spans="1:5">
      <c r="A3" s="42" t="s">
        <v>487</v>
      </c>
      <c r="B3" s="42" t="s">
        <v>50</v>
      </c>
      <c r="C3" s="39">
        <v>1</v>
      </c>
      <c r="D3" s="39" t="s">
        <v>475</v>
      </c>
    </row>
    <row r="4" spans="1:5">
      <c r="A4" s="41" t="s">
        <v>488</v>
      </c>
      <c r="B4" s="41" t="s">
        <v>51</v>
      </c>
      <c r="C4" s="39">
        <v>0</v>
      </c>
      <c r="D4" s="39" t="s">
        <v>475</v>
      </c>
    </row>
    <row r="5" spans="1:5">
      <c r="A5" s="43" t="s">
        <v>476</v>
      </c>
      <c r="B5" s="1" t="s">
        <v>476</v>
      </c>
      <c r="C5" s="39">
        <v>1</v>
      </c>
      <c r="D5" s="39" t="s">
        <v>475</v>
      </c>
    </row>
    <row r="6" spans="1:5">
      <c r="A6" s="42" t="s">
        <v>490</v>
      </c>
      <c r="B6" s="44" t="s">
        <v>478</v>
      </c>
      <c r="C6" s="39">
        <v>1</v>
      </c>
      <c r="D6" s="39" t="s">
        <v>475</v>
      </c>
    </row>
    <row r="7" spans="1:5">
      <c r="A7" s="43" t="s">
        <v>491</v>
      </c>
      <c r="B7" s="41" t="s">
        <v>477</v>
      </c>
      <c r="C7" s="39">
        <v>1</v>
      </c>
      <c r="D7" s="39" t="s">
        <v>475</v>
      </c>
    </row>
    <row r="8" spans="1:5">
      <c r="A8" s="43" t="s">
        <v>492</v>
      </c>
      <c r="B8" s="42" t="s">
        <v>478</v>
      </c>
      <c r="C8" s="39">
        <v>1</v>
      </c>
      <c r="D8" s="39" t="s">
        <v>475</v>
      </c>
    </row>
    <row r="9" spans="1:5">
      <c r="A9" s="42" t="s">
        <v>493</v>
      </c>
      <c r="B9" s="42" t="s">
        <v>477</v>
      </c>
      <c r="C9" s="39">
        <v>1</v>
      </c>
      <c r="D9" s="39" t="s">
        <v>475</v>
      </c>
    </row>
    <row r="10" spans="1:5">
      <c r="A10" s="45" t="s">
        <v>494</v>
      </c>
      <c r="B10" s="42" t="s">
        <v>478</v>
      </c>
      <c r="C10" s="39">
        <v>1</v>
      </c>
      <c r="D10" s="39" t="s">
        <v>475</v>
      </c>
    </row>
    <row r="11" spans="1:5">
      <c r="A11" s="43" t="s">
        <v>479</v>
      </c>
      <c r="B11" s="43" t="s">
        <v>479</v>
      </c>
      <c r="C11" s="39">
        <v>1</v>
      </c>
      <c r="D11" s="39" t="s">
        <v>475</v>
      </c>
    </row>
    <row r="12" spans="1:5">
      <c r="A12" s="46" t="s">
        <v>495</v>
      </c>
      <c r="B12" s="46" t="s">
        <v>480</v>
      </c>
      <c r="C12" s="39">
        <v>1</v>
      </c>
      <c r="D12" s="39" t="s">
        <v>475</v>
      </c>
    </row>
    <row r="13" spans="1:5">
      <c r="A13" s="45" t="s">
        <v>497</v>
      </c>
      <c r="B13" s="45" t="s">
        <v>137</v>
      </c>
      <c r="C13" s="39">
        <v>1</v>
      </c>
      <c r="D13" s="39" t="s">
        <v>475</v>
      </c>
    </row>
    <row r="14" spans="1:5">
      <c r="A14" s="45" t="s">
        <v>499</v>
      </c>
      <c r="B14" s="45" t="s">
        <v>498</v>
      </c>
      <c r="C14" s="39">
        <v>1</v>
      </c>
      <c r="D14" s="39" t="s">
        <v>475</v>
      </c>
    </row>
    <row r="15" spans="1:5">
      <c r="A15" s="46" t="s">
        <v>481</v>
      </c>
      <c r="B15" s="46" t="s">
        <v>161</v>
      </c>
      <c r="C15" s="39">
        <v>1</v>
      </c>
      <c r="D15" s="39" t="s">
        <v>475</v>
      </c>
    </row>
    <row r="16" spans="1:5">
      <c r="A16" s="46" t="s">
        <v>500</v>
      </c>
      <c r="B16" s="46" t="s">
        <v>161</v>
      </c>
      <c r="C16" s="39">
        <v>1</v>
      </c>
      <c r="D16" s="39" t="s">
        <v>475</v>
      </c>
    </row>
    <row r="17" spans="1:4">
      <c r="A17" s="46" t="s">
        <v>501</v>
      </c>
      <c r="B17" s="46" t="s">
        <v>161</v>
      </c>
      <c r="C17" s="39">
        <v>1</v>
      </c>
      <c r="D17" s="39" t="s">
        <v>475</v>
      </c>
    </row>
    <row r="18" spans="1:4">
      <c r="A18" s="46" t="s">
        <v>502</v>
      </c>
      <c r="B18" s="46" t="s">
        <v>145</v>
      </c>
      <c r="C18" s="39">
        <v>1</v>
      </c>
      <c r="D18" s="39" t="s">
        <v>475</v>
      </c>
    </row>
    <row r="19" spans="1:4">
      <c r="A19" s="43" t="s">
        <v>504</v>
      </c>
      <c r="B19" s="43" t="s">
        <v>503</v>
      </c>
      <c r="C19" s="39">
        <v>1</v>
      </c>
      <c r="D19" s="39" t="s">
        <v>475</v>
      </c>
    </row>
    <row r="20" spans="1:4">
      <c r="A20" s="43" t="s">
        <v>502</v>
      </c>
      <c r="B20" s="43" t="s">
        <v>170</v>
      </c>
      <c r="C20" s="39">
        <v>1</v>
      </c>
      <c r="D20" s="39" t="s">
        <v>475</v>
      </c>
    </row>
    <row r="21" spans="1:4">
      <c r="A21" s="43" t="s">
        <v>504</v>
      </c>
      <c r="B21" s="43" t="s">
        <v>507</v>
      </c>
      <c r="C21" s="39">
        <v>1</v>
      </c>
      <c r="D21" s="39" t="s">
        <v>475</v>
      </c>
    </row>
    <row r="22" spans="1:4">
      <c r="A22" s="46" t="s">
        <v>505</v>
      </c>
      <c r="B22" s="46" t="s">
        <v>506</v>
      </c>
      <c r="C22" s="39">
        <v>1</v>
      </c>
      <c r="D22" s="39" t="s">
        <v>475</v>
      </c>
    </row>
    <row r="23" spans="1:4">
      <c r="A23" s="47" t="s">
        <v>482</v>
      </c>
      <c r="B23" s="46" t="s">
        <v>506</v>
      </c>
      <c r="C23" s="39">
        <v>1</v>
      </c>
      <c r="D23" s="39" t="s">
        <v>475</v>
      </c>
    </row>
    <row r="24" spans="1:4">
      <c r="A24" s="46" t="s">
        <v>509</v>
      </c>
      <c r="B24" s="46" t="s">
        <v>508</v>
      </c>
      <c r="C24" s="39">
        <v>1</v>
      </c>
      <c r="D24" s="39" t="s">
        <v>475</v>
      </c>
    </row>
    <row r="25" spans="1:4">
      <c r="A25" s="46" t="s">
        <v>510</v>
      </c>
      <c r="B25" s="46" t="s">
        <v>508</v>
      </c>
      <c r="C25" s="39">
        <v>1</v>
      </c>
      <c r="D25" s="39" t="s">
        <v>475</v>
      </c>
    </row>
    <row r="26" spans="1:4">
      <c r="A26" s="47" t="s">
        <v>512</v>
      </c>
      <c r="B26" s="47" t="s">
        <v>511</v>
      </c>
      <c r="C26" s="39">
        <v>1</v>
      </c>
      <c r="D26" s="39" t="s">
        <v>475</v>
      </c>
    </row>
    <row r="27" spans="1:4">
      <c r="A27" s="46"/>
      <c r="B27" s="47"/>
      <c r="C27" s="39"/>
      <c r="D27" s="39"/>
    </row>
    <row r="28" spans="1:4">
      <c r="A28" s="46"/>
      <c r="B28" s="47"/>
      <c r="C28" s="39"/>
      <c r="D28" s="39"/>
    </row>
    <row r="29" spans="1:4">
      <c r="A29" s="46"/>
      <c r="B29" s="47"/>
      <c r="C29" s="39"/>
      <c r="D29" s="39"/>
    </row>
    <row r="30" spans="1:4">
      <c r="A30" s="42"/>
      <c r="B30" s="47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5"/>
      <c r="B33" s="47"/>
      <c r="C33" s="39"/>
      <c r="D33" s="39"/>
    </row>
    <row r="34" spans="1:4">
      <c r="A34" s="45"/>
      <c r="B34" s="47"/>
      <c r="C34" s="39"/>
      <c r="D34" s="39"/>
    </row>
    <row r="35" spans="1:4">
      <c r="A35" s="45"/>
      <c r="B35" s="47"/>
      <c r="C35" s="39"/>
      <c r="D35" s="39"/>
    </row>
    <row r="36" spans="1:4">
      <c r="A36"/>
      <c r="B36" s="42"/>
      <c r="C36" s="39"/>
      <c r="D36" s="39"/>
    </row>
    <row r="37" spans="1:4">
      <c r="A37"/>
      <c r="B37" s="47"/>
      <c r="C37" s="39"/>
      <c r="D37" s="39"/>
    </row>
    <row r="38" spans="1:4">
      <c r="A38"/>
      <c r="B38" s="42"/>
      <c r="C38" s="39"/>
      <c r="D38" s="39"/>
    </row>
    <row r="39" spans="1:4">
      <c r="A39" s="45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5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5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 s="47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conditionalFormatting sqref="B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"/>
  <sheetViews>
    <sheetView workbookViewId="0"/>
  </sheetViews>
  <sheetFormatPr defaultRowHeight="12.75"/>
  <cols>
    <col min="1" max="4" width="25.7109375" customWidth="1"/>
  </cols>
  <sheetData>
    <row r="3" spans="1:6">
      <c r="A3" t="s">
        <v>374</v>
      </c>
      <c r="E3">
        <v>32018</v>
      </c>
      <c r="F3">
        <v>282017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73544</v>
      </c>
      <c r="F5">
        <v>38958</v>
      </c>
    </row>
    <row r="6" spans="1:6">
      <c r="A6" t="s">
        <v>377</v>
      </c>
      <c r="B6" t="s">
        <v>96</v>
      </c>
      <c r="C6" t="s">
        <v>96</v>
      </c>
      <c r="D6" t="s">
        <v>116</v>
      </c>
      <c r="E6">
        <v>6599</v>
      </c>
      <c r="F6">
        <v>8902</v>
      </c>
    </row>
    <row r="7" spans="1:6">
      <c r="A7" t="s">
        <v>378</v>
      </c>
      <c r="B7" t="s">
        <v>126</v>
      </c>
      <c r="C7" t="s">
        <v>126</v>
      </c>
      <c r="D7" t="s">
        <v>116</v>
      </c>
      <c r="E7">
        <v>253201</v>
      </c>
      <c r="F7">
        <v>280701</v>
      </c>
    </row>
    <row r="8" spans="1:6">
      <c r="A8" t="s">
        <v>379</v>
      </c>
      <c r="B8" t="s">
        <v>134</v>
      </c>
      <c r="C8" t="s">
        <v>134</v>
      </c>
      <c r="D8" t="s">
        <v>116</v>
      </c>
      <c r="E8">
        <v>13430</v>
      </c>
      <c r="F8">
        <v>9703</v>
      </c>
    </row>
    <row r="9" spans="1:6">
      <c r="A9" t="s">
        <v>380</v>
      </c>
      <c r="B9" t="s">
        <v>12</v>
      </c>
      <c r="C9" t="s">
        <v>12</v>
      </c>
      <c r="D9" t="s">
        <v>116</v>
      </c>
      <c r="E9">
        <v>346774</v>
      </c>
      <c r="F9">
        <v>338264</v>
      </c>
    </row>
    <row r="10" spans="1:6">
      <c r="A10" t="s">
        <v>381</v>
      </c>
      <c r="B10" t="s">
        <v>382</v>
      </c>
      <c r="C10" t="s">
        <v>84</v>
      </c>
      <c r="D10" t="s">
        <v>80</v>
      </c>
    </row>
    <row r="11" spans="1:6">
      <c r="A11" t="s">
        <v>383</v>
      </c>
      <c r="B11" t="s">
        <v>81</v>
      </c>
      <c r="C11" t="s">
        <v>81</v>
      </c>
      <c r="D11" t="s">
        <v>80</v>
      </c>
      <c r="E11">
        <v>28588</v>
      </c>
      <c r="F11">
        <v>28396</v>
      </c>
    </row>
    <row r="12" spans="1:6">
      <c r="A12" t="s">
        <v>384</v>
      </c>
      <c r="B12" t="s">
        <v>81</v>
      </c>
      <c r="C12" t="s">
        <v>81</v>
      </c>
      <c r="D12" t="s">
        <v>80</v>
      </c>
      <c r="E12">
        <v>3652</v>
      </c>
      <c r="F12">
        <v>3652</v>
      </c>
    </row>
    <row r="13" spans="1:6">
      <c r="A13" t="s">
        <v>385</v>
      </c>
      <c r="B13" t="s">
        <v>84</v>
      </c>
      <c r="C13" t="s">
        <v>84</v>
      </c>
      <c r="D13" t="s">
        <v>80</v>
      </c>
      <c r="E13">
        <v>93163</v>
      </c>
      <c r="F13">
        <v>84332</v>
      </c>
    </row>
    <row r="14" spans="1:6">
      <c r="A14" t="s">
        <v>386</v>
      </c>
      <c r="B14" t="s">
        <v>84</v>
      </c>
      <c r="C14" t="s">
        <v>84</v>
      </c>
      <c r="D14" t="s">
        <v>80</v>
      </c>
      <c r="E14">
        <v>1702</v>
      </c>
      <c r="F14">
        <v>1407</v>
      </c>
    </row>
    <row r="15" spans="1:6">
      <c r="A15" t="s">
        <v>387</v>
      </c>
      <c r="B15" t="s">
        <v>388</v>
      </c>
      <c r="C15" t="s">
        <v>84</v>
      </c>
      <c r="D15" t="s">
        <v>80</v>
      </c>
      <c r="E15">
        <v>34892</v>
      </c>
      <c r="F15">
        <v>35170</v>
      </c>
    </row>
    <row r="16" spans="1:6">
      <c r="A16" t="s">
        <v>389</v>
      </c>
      <c r="B16" t="s">
        <v>86</v>
      </c>
      <c r="C16" t="s">
        <v>86</v>
      </c>
      <c r="D16" t="s">
        <v>80</v>
      </c>
      <c r="E16">
        <v>91218</v>
      </c>
      <c r="F16">
        <v>87159</v>
      </c>
    </row>
    <row r="17" spans="1:6">
      <c r="A17" t="s">
        <v>390</v>
      </c>
      <c r="B17" t="s">
        <v>82</v>
      </c>
      <c r="C17" t="s">
        <v>82</v>
      </c>
      <c r="D17" t="s">
        <v>80</v>
      </c>
      <c r="E17">
        <v>4795</v>
      </c>
      <c r="F17">
        <v>7300</v>
      </c>
    </row>
    <row r="18" spans="1:6">
      <c r="D18" t="s">
        <v>80</v>
      </c>
      <c r="E18">
        <v>258010</v>
      </c>
      <c r="F18">
        <v>247416</v>
      </c>
    </row>
    <row r="19" spans="1:6">
      <c r="A19" t="s">
        <v>391</v>
      </c>
      <c r="B19" t="s">
        <v>89</v>
      </c>
      <c r="C19" t="s">
        <v>89</v>
      </c>
      <c r="D19" t="s">
        <v>80</v>
      </c>
      <c r="E19">
        <v>148312</v>
      </c>
      <c r="F19">
        <v>135782</v>
      </c>
    </row>
    <row r="20" spans="1:6">
      <c r="A20" t="s">
        <v>392</v>
      </c>
      <c r="B20" t="s">
        <v>382</v>
      </c>
      <c r="C20" t="s">
        <v>84</v>
      </c>
      <c r="D20" t="s">
        <v>80</v>
      </c>
      <c r="E20">
        <v>109698</v>
      </c>
      <c r="F20">
        <v>111634</v>
      </c>
    </row>
    <row r="21" spans="1:6">
      <c r="A21" t="s">
        <v>393</v>
      </c>
      <c r="B21" t="s">
        <v>114</v>
      </c>
      <c r="C21" t="s">
        <v>114</v>
      </c>
      <c r="D21" t="s">
        <v>80</v>
      </c>
      <c r="E21">
        <v>2176</v>
      </c>
      <c r="F21">
        <v>5285</v>
      </c>
    </row>
    <row r="22" spans="1:6">
      <c r="A22" t="s">
        <v>394</v>
      </c>
      <c r="B22" t="s">
        <v>113</v>
      </c>
      <c r="C22" t="s">
        <v>113</v>
      </c>
      <c r="D22" t="s">
        <v>80</v>
      </c>
      <c r="E22">
        <v>3198</v>
      </c>
      <c r="F22">
        <v>3671</v>
      </c>
    </row>
    <row r="23" spans="1:6">
      <c r="A23" t="s">
        <v>395</v>
      </c>
      <c r="B23" t="s">
        <v>135</v>
      </c>
      <c r="C23" t="s">
        <v>135</v>
      </c>
      <c r="D23" t="s">
        <v>80</v>
      </c>
      <c r="E23">
        <v>461846</v>
      </c>
      <c r="F23">
        <v>458854</v>
      </c>
    </row>
    <row r="24" spans="1:6">
      <c r="A24" t="s">
        <v>396</v>
      </c>
      <c r="D24" t="s">
        <v>80</v>
      </c>
    </row>
    <row r="25" spans="1:6">
      <c r="A25" t="s">
        <v>397</v>
      </c>
      <c r="B25" t="s">
        <v>141</v>
      </c>
      <c r="C25" t="s">
        <v>141</v>
      </c>
      <c r="D25" t="s">
        <v>141</v>
      </c>
    </row>
    <row r="26" spans="1:6">
      <c r="A26" t="s">
        <v>398</v>
      </c>
      <c r="B26" t="s">
        <v>398</v>
      </c>
      <c r="C26" t="s">
        <v>163</v>
      </c>
      <c r="D26" t="s">
        <v>141</v>
      </c>
      <c r="E26">
        <v>93435</v>
      </c>
      <c r="F26">
        <v>77046</v>
      </c>
    </row>
    <row r="27" spans="1:6">
      <c r="A27" t="s">
        <v>399</v>
      </c>
      <c r="B27" t="s">
        <v>145</v>
      </c>
      <c r="C27" t="s">
        <v>145</v>
      </c>
      <c r="D27" t="s">
        <v>141</v>
      </c>
      <c r="E27">
        <v>663</v>
      </c>
      <c r="F27">
        <v>595</v>
      </c>
    </row>
    <row r="28" spans="1:6">
      <c r="A28" t="s">
        <v>400</v>
      </c>
      <c r="B28" t="s">
        <v>401</v>
      </c>
      <c r="C28" t="s">
        <v>161</v>
      </c>
      <c r="D28" t="s">
        <v>141</v>
      </c>
      <c r="E28">
        <v>10424</v>
      </c>
      <c r="F28">
        <v>8268</v>
      </c>
    </row>
    <row r="29" spans="1:6">
      <c r="A29" t="s">
        <v>402</v>
      </c>
      <c r="B29" t="s">
        <v>401</v>
      </c>
      <c r="C29" t="s">
        <v>161</v>
      </c>
      <c r="D29" t="s">
        <v>141</v>
      </c>
      <c r="E29">
        <v>5909</v>
      </c>
      <c r="F29">
        <v>5050</v>
      </c>
    </row>
    <row r="30" spans="1:6">
      <c r="A30" t="s">
        <v>403</v>
      </c>
      <c r="B30" t="s">
        <v>401</v>
      </c>
      <c r="C30" t="s">
        <v>161</v>
      </c>
      <c r="D30" t="s">
        <v>141</v>
      </c>
      <c r="E30">
        <v>5136</v>
      </c>
      <c r="F30">
        <v>5113</v>
      </c>
    </row>
    <row r="31" spans="1:6">
      <c r="A31" t="s">
        <v>404</v>
      </c>
      <c r="B31" t="s">
        <v>13</v>
      </c>
      <c r="C31" t="s">
        <v>13</v>
      </c>
      <c r="D31" t="s">
        <v>141</v>
      </c>
      <c r="E31">
        <v>115567</v>
      </c>
      <c r="F31">
        <v>96072</v>
      </c>
    </row>
    <row r="32" spans="1:6">
      <c r="A32" t="s">
        <v>399</v>
      </c>
      <c r="B32" t="s">
        <v>145</v>
      </c>
      <c r="C32" t="s">
        <v>145</v>
      </c>
      <c r="D32" t="s">
        <v>141</v>
      </c>
      <c r="E32">
        <v>2522</v>
      </c>
      <c r="F32">
        <v>2857</v>
      </c>
    </row>
    <row r="33" spans="1:6">
      <c r="A33" t="s">
        <v>402</v>
      </c>
      <c r="B33" t="s">
        <v>401</v>
      </c>
      <c r="C33" t="s">
        <v>161</v>
      </c>
      <c r="D33" t="s">
        <v>141</v>
      </c>
      <c r="E33">
        <v>20291</v>
      </c>
      <c r="F33">
        <v>21664</v>
      </c>
    </row>
    <row r="34" spans="1:6">
      <c r="A34" t="s">
        <v>405</v>
      </c>
      <c r="D34" t="s">
        <v>141</v>
      </c>
      <c r="E34">
        <v>1294</v>
      </c>
      <c r="F34">
        <v>1401</v>
      </c>
    </row>
    <row r="35" spans="1:6">
      <c r="A35" t="s">
        <v>406</v>
      </c>
      <c r="B35" t="s">
        <v>164</v>
      </c>
      <c r="C35" t="s">
        <v>164</v>
      </c>
      <c r="D35" t="s">
        <v>141</v>
      </c>
      <c r="E35">
        <v>2576</v>
      </c>
      <c r="F35">
        <v>2820</v>
      </c>
    </row>
    <row r="36" spans="1:6">
      <c r="A36" t="s">
        <v>407</v>
      </c>
      <c r="B36" t="s">
        <v>164</v>
      </c>
      <c r="C36" t="s">
        <v>164</v>
      </c>
      <c r="D36" t="s">
        <v>141</v>
      </c>
      <c r="E36">
        <v>142250</v>
      </c>
      <c r="F36">
        <v>124814</v>
      </c>
    </row>
    <row r="37" spans="1:6">
      <c r="A37" t="s">
        <v>408</v>
      </c>
      <c r="D37" t="s">
        <v>141</v>
      </c>
    </row>
    <row r="38" spans="1:6">
      <c r="A38" t="s">
        <v>409</v>
      </c>
      <c r="B38" t="s">
        <v>182</v>
      </c>
      <c r="C38" t="s">
        <v>182</v>
      </c>
      <c r="D38" t="s">
        <v>141</v>
      </c>
    </row>
    <row r="39" spans="1:6">
      <c r="A39" t="s">
        <v>410</v>
      </c>
      <c r="B39" t="s">
        <v>182</v>
      </c>
      <c r="C39" t="s">
        <v>182</v>
      </c>
      <c r="D39" t="s">
        <v>181</v>
      </c>
    </row>
    <row r="40" spans="1:6">
      <c r="A40" t="s">
        <v>411</v>
      </c>
      <c r="D40" t="s">
        <v>181</v>
      </c>
      <c r="E40">
        <v>389</v>
      </c>
      <c r="F40">
        <v>387</v>
      </c>
    </row>
    <row r="41" spans="1:6">
      <c r="A41" t="s">
        <v>412</v>
      </c>
      <c r="D41" t="s">
        <v>181</v>
      </c>
      <c r="E41">
        <v>180536</v>
      </c>
      <c r="F41">
        <v>174719</v>
      </c>
    </row>
    <row r="42" spans="1:6">
      <c r="A42" t="s">
        <v>413</v>
      </c>
      <c r="B42" t="s">
        <v>187</v>
      </c>
      <c r="C42" t="s">
        <v>187</v>
      </c>
      <c r="D42" t="s">
        <v>181</v>
      </c>
      <c r="E42">
        <v>731901</v>
      </c>
      <c r="F42">
        <v>697658</v>
      </c>
    </row>
    <row r="43" spans="1:6">
      <c r="A43" t="s">
        <v>414</v>
      </c>
      <c r="D43" t="s">
        <v>181</v>
      </c>
      <c r="E43">
        <v>-593230</v>
      </c>
      <c r="F43">
        <v>-538724</v>
      </c>
    </row>
    <row r="44" spans="1:6">
      <c r="A44" t="s">
        <v>415</v>
      </c>
      <c r="D44" t="s">
        <v>181</v>
      </c>
      <c r="E44">
        <v>319596</v>
      </c>
      <c r="F44">
        <v>334040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/>
  </sheetViews>
  <sheetFormatPr defaultRowHeight="12.75"/>
  <cols>
    <col min="1" max="4" width="25.7109375" customWidth="1"/>
  </cols>
  <sheetData>
    <row r="2" spans="1:7">
      <c r="E2">
        <v>32018</v>
      </c>
      <c r="F2">
        <v>282017</v>
      </c>
      <c r="G2">
        <v>302016</v>
      </c>
    </row>
    <row r="3" spans="1:7">
      <c r="E3">
        <v>-53</v>
      </c>
      <c r="F3">
        <v>-52</v>
      </c>
      <c r="G3">
        <v>-52</v>
      </c>
    </row>
    <row r="4" spans="1:7">
      <c r="A4" t="s">
        <v>416</v>
      </c>
      <c r="B4" t="s">
        <v>417</v>
      </c>
      <c r="C4" t="s">
        <v>26</v>
      </c>
      <c r="D4" t="s">
        <v>418</v>
      </c>
      <c r="E4">
        <v>968219</v>
      </c>
      <c r="F4">
        <v>972960</v>
      </c>
      <c r="G4">
        <v>943104</v>
      </c>
    </row>
    <row r="5" spans="1:7">
      <c r="A5" t="s">
        <v>419</v>
      </c>
      <c r="B5" t="s">
        <v>27</v>
      </c>
      <c r="C5" t="s">
        <v>27</v>
      </c>
      <c r="D5" t="s">
        <v>418</v>
      </c>
      <c r="E5">
        <v>655502</v>
      </c>
      <c r="F5">
        <v>634364</v>
      </c>
      <c r="G5">
        <v>610389</v>
      </c>
    </row>
    <row r="6" spans="1:7">
      <c r="A6" t="s">
        <v>420</v>
      </c>
      <c r="D6" t="s">
        <v>418</v>
      </c>
      <c r="E6">
        <v>312717</v>
      </c>
      <c r="F6">
        <v>338596</v>
      </c>
      <c r="G6">
        <v>332715</v>
      </c>
    </row>
    <row r="7" spans="1:7">
      <c r="A7" t="s">
        <v>421</v>
      </c>
      <c r="B7" t="s">
        <v>36</v>
      </c>
      <c r="C7" t="s">
        <v>36</v>
      </c>
      <c r="D7" t="s">
        <v>418</v>
      </c>
      <c r="E7">
        <v>231832</v>
      </c>
      <c r="F7">
        <v>222785</v>
      </c>
      <c r="G7">
        <v>203673</v>
      </c>
    </row>
    <row r="8" spans="1:7">
      <c r="A8" t="s">
        <v>422</v>
      </c>
      <c r="B8" t="s">
        <v>42</v>
      </c>
      <c r="C8" t="s">
        <v>42</v>
      </c>
      <c r="D8" t="s">
        <v>418</v>
      </c>
      <c r="E8">
        <v>24207</v>
      </c>
      <c r="F8">
        <v>19047</v>
      </c>
      <c r="G8">
        <v>17038</v>
      </c>
    </row>
    <row r="9" spans="1:7">
      <c r="A9" t="s">
        <v>423</v>
      </c>
      <c r="B9" t="s">
        <v>418</v>
      </c>
      <c r="C9" t="s">
        <v>26</v>
      </c>
      <c r="D9" t="s">
        <v>418</v>
      </c>
      <c r="E9">
        <v>56678</v>
      </c>
      <c r="F9">
        <v>96764</v>
      </c>
      <c r="G9">
        <v>112004</v>
      </c>
    </row>
    <row r="10" spans="1:7">
      <c r="A10" t="s">
        <v>424</v>
      </c>
      <c r="B10" t="s">
        <v>54</v>
      </c>
      <c r="C10" t="s">
        <v>54</v>
      </c>
      <c r="D10" t="s">
        <v>418</v>
      </c>
      <c r="E10">
        <v>39</v>
      </c>
      <c r="F10">
        <v>24</v>
      </c>
      <c r="G10">
        <v>31</v>
      </c>
    </row>
    <row r="11" spans="1:7">
      <c r="A11" t="s">
        <v>425</v>
      </c>
      <c r="B11" t="s">
        <v>51</v>
      </c>
      <c r="C11" t="s">
        <v>51</v>
      </c>
      <c r="D11" t="s">
        <v>418</v>
      </c>
      <c r="E11">
        <v>-270</v>
      </c>
      <c r="F11">
        <v>-292</v>
      </c>
      <c r="G11">
        <v>-323</v>
      </c>
    </row>
    <row r="12" spans="1:7">
      <c r="A12" t="s">
        <v>426</v>
      </c>
      <c r="B12" t="s">
        <v>54</v>
      </c>
      <c r="C12" t="s">
        <v>54</v>
      </c>
      <c r="D12" t="s">
        <v>418</v>
      </c>
      <c r="E12">
        <v>-231</v>
      </c>
      <c r="F12">
        <v>-268</v>
      </c>
      <c r="G12">
        <v>-292</v>
      </c>
    </row>
    <row r="13" spans="1:7">
      <c r="A13" t="s">
        <v>427</v>
      </c>
      <c r="B13" t="s">
        <v>61</v>
      </c>
      <c r="C13" t="s">
        <v>61</v>
      </c>
      <c r="D13" t="s">
        <v>418</v>
      </c>
      <c r="E13">
        <v>56447</v>
      </c>
      <c r="F13">
        <v>96496</v>
      </c>
      <c r="G13">
        <v>111712</v>
      </c>
    </row>
    <row r="14" spans="1:7">
      <c r="A14" t="s">
        <v>428</v>
      </c>
      <c r="B14" t="s">
        <v>62</v>
      </c>
      <c r="C14" t="s">
        <v>62</v>
      </c>
      <c r="D14" t="s">
        <v>418</v>
      </c>
      <c r="E14">
        <v>21417</v>
      </c>
      <c r="F14">
        <v>35421</v>
      </c>
      <c r="G14">
        <v>41184</v>
      </c>
    </row>
    <row r="15" spans="1:7">
      <c r="A15" t="s">
        <v>429</v>
      </c>
      <c r="B15" t="s">
        <v>70</v>
      </c>
      <c r="C15" t="s">
        <v>70</v>
      </c>
      <c r="D15" t="s">
        <v>418</v>
      </c>
      <c r="E15">
        <v>35030</v>
      </c>
      <c r="F15">
        <v>61075</v>
      </c>
      <c r="G15">
        <v>70528</v>
      </c>
    </row>
    <row r="16" spans="1:7">
      <c r="A16" t="s">
        <v>430</v>
      </c>
      <c r="D16" t="s">
        <v>418</v>
      </c>
      <c r="E16">
        <v>172</v>
      </c>
      <c r="F16">
        <v>275</v>
      </c>
      <c r="G16">
        <v>295</v>
      </c>
    </row>
    <row r="17" spans="1:7">
      <c r="A17" t="s">
        <v>431</v>
      </c>
      <c r="D17" t="s">
        <v>418</v>
      </c>
      <c r="E17">
        <v>171</v>
      </c>
      <c r="F17">
        <v>272</v>
      </c>
      <c r="G17">
        <v>292</v>
      </c>
    </row>
    <row r="18" spans="1:7">
      <c r="A18" t="s">
        <v>432</v>
      </c>
      <c r="D18" t="s">
        <v>418</v>
      </c>
    </row>
    <row r="19" spans="1:7">
      <c r="A19" t="s">
        <v>433</v>
      </c>
      <c r="D19" t="s">
        <v>418</v>
      </c>
      <c r="E19">
        <v>20347</v>
      </c>
      <c r="F19">
        <v>22240</v>
      </c>
      <c r="G19">
        <v>23947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defaultRowHeight="12.75"/>
  <cols>
    <col min="1" max="4" width="25.7109375" customWidth="1"/>
  </cols>
  <sheetData>
    <row r="1" spans="1:7">
      <c r="E1">
        <v>3</v>
      </c>
      <c r="F1">
        <v>28</v>
      </c>
      <c r="G1">
        <v>30</v>
      </c>
    </row>
    <row r="2" spans="1:7">
      <c r="E2">
        <v>2018</v>
      </c>
      <c r="F2">
        <v>2017</v>
      </c>
      <c r="G2">
        <v>2016</v>
      </c>
    </row>
    <row r="3" spans="1:7">
      <c r="E3">
        <v>-53</v>
      </c>
      <c r="F3">
        <v>-52</v>
      </c>
      <c r="G3">
        <v>-52</v>
      </c>
    </row>
    <row r="4" spans="1:7">
      <c r="A4" t="s">
        <v>434</v>
      </c>
      <c r="B4" t="s">
        <v>286</v>
      </c>
      <c r="C4" t="s">
        <v>286</v>
      </c>
      <c r="D4" t="s">
        <v>435</v>
      </c>
    </row>
    <row r="5" spans="1:7">
      <c r="A5" t="s">
        <v>429</v>
      </c>
      <c r="B5" t="s">
        <v>292</v>
      </c>
      <c r="C5" t="s">
        <v>292</v>
      </c>
      <c r="D5" t="s">
        <v>435</v>
      </c>
      <c r="E5">
        <v>35030</v>
      </c>
      <c r="F5">
        <v>61075</v>
      </c>
      <c r="G5">
        <v>70528</v>
      </c>
    </row>
    <row r="6" spans="1:7">
      <c r="A6" t="s">
        <v>436</v>
      </c>
      <c r="D6" t="s">
        <v>435</v>
      </c>
    </row>
    <row r="7" spans="1:7">
      <c r="A7" t="s">
        <v>437</v>
      </c>
      <c r="B7" t="s">
        <v>231</v>
      </c>
      <c r="C7" t="s">
        <v>231</v>
      </c>
      <c r="D7" t="s">
        <v>435</v>
      </c>
    </row>
    <row r="8" spans="1:7">
      <c r="A8" t="s">
        <v>422</v>
      </c>
      <c r="B8" t="s">
        <v>236</v>
      </c>
      <c r="C8" t="s">
        <v>236</v>
      </c>
      <c r="D8" t="s">
        <v>435</v>
      </c>
      <c r="E8">
        <v>24207</v>
      </c>
      <c r="F8">
        <v>19047</v>
      </c>
      <c r="G8">
        <v>17038</v>
      </c>
    </row>
    <row r="9" spans="1:7">
      <c r="A9" t="s">
        <v>438</v>
      </c>
      <c r="D9" t="s">
        <v>435</v>
      </c>
      <c r="E9">
        <v>3488</v>
      </c>
      <c r="F9">
        <v>1418</v>
      </c>
      <c r="G9">
        <v>1285</v>
      </c>
    </row>
    <row r="10" spans="1:7">
      <c r="A10" t="s">
        <v>439</v>
      </c>
      <c r="D10" t="s">
        <v>435</v>
      </c>
      <c r="F10">
        <v>-99</v>
      </c>
      <c r="G10">
        <v>-900</v>
      </c>
    </row>
    <row r="11" spans="1:7">
      <c r="A11" t="s">
        <v>440</v>
      </c>
      <c r="D11" t="s">
        <v>435</v>
      </c>
      <c r="E11">
        <v>597</v>
      </c>
      <c r="F11">
        <v>238</v>
      </c>
      <c r="G11">
        <v>-156</v>
      </c>
    </row>
    <row r="12" spans="1:7">
      <c r="A12" t="s">
        <v>441</v>
      </c>
      <c r="B12" t="s">
        <v>248</v>
      </c>
      <c r="C12" t="s">
        <v>248</v>
      </c>
      <c r="D12" t="s">
        <v>435</v>
      </c>
      <c r="E12">
        <v>3880</v>
      </c>
      <c r="F12">
        <v>4592</v>
      </c>
      <c r="G12">
        <v>5198</v>
      </c>
    </row>
    <row r="13" spans="1:7">
      <c r="A13" t="s">
        <v>442</v>
      </c>
      <c r="B13" t="s">
        <v>251</v>
      </c>
      <c r="C13" t="s">
        <v>251</v>
      </c>
      <c r="D13" t="s">
        <v>435</v>
      </c>
    </row>
    <row r="14" spans="1:7">
      <c r="A14" t="s">
        <v>377</v>
      </c>
      <c r="B14" t="s">
        <v>262</v>
      </c>
      <c r="C14" t="s">
        <v>262</v>
      </c>
      <c r="D14" t="s">
        <v>435</v>
      </c>
      <c r="E14">
        <v>2303</v>
      </c>
      <c r="F14">
        <v>-1826</v>
      </c>
      <c r="G14">
        <v>501</v>
      </c>
    </row>
    <row r="15" spans="1:7">
      <c r="A15" t="s">
        <v>378</v>
      </c>
      <c r="B15" t="s">
        <v>261</v>
      </c>
      <c r="C15" t="s">
        <v>261</v>
      </c>
      <c r="D15" t="s">
        <v>435</v>
      </c>
      <c r="E15">
        <v>27500</v>
      </c>
      <c r="F15">
        <v>2398</v>
      </c>
      <c r="G15">
        <v>-42691</v>
      </c>
    </row>
    <row r="16" spans="1:7">
      <c r="A16" t="s">
        <v>379</v>
      </c>
      <c r="B16" t="s">
        <v>264</v>
      </c>
      <c r="C16" t="s">
        <v>264</v>
      </c>
      <c r="D16" t="s">
        <v>435</v>
      </c>
      <c r="E16">
        <v>-3074</v>
      </c>
      <c r="F16">
        <v>-1712</v>
      </c>
      <c r="G16">
        <v>2186</v>
      </c>
    </row>
    <row r="17" spans="1:7">
      <c r="A17" t="s">
        <v>443</v>
      </c>
      <c r="B17" t="s">
        <v>276</v>
      </c>
      <c r="C17" t="s">
        <v>276</v>
      </c>
      <c r="D17" t="s">
        <v>435</v>
      </c>
      <c r="E17">
        <v>185</v>
      </c>
      <c r="F17">
        <v>351</v>
      </c>
      <c r="G17">
        <v>-443</v>
      </c>
    </row>
    <row r="18" spans="1:7">
      <c r="A18" t="s">
        <v>398</v>
      </c>
      <c r="B18" t="s">
        <v>275</v>
      </c>
      <c r="C18" t="s">
        <v>275</v>
      </c>
      <c r="D18" t="s">
        <v>435</v>
      </c>
      <c r="E18">
        <v>16389</v>
      </c>
      <c r="F18">
        <v>-11410</v>
      </c>
      <c r="G18">
        <v>4017</v>
      </c>
    </row>
    <row r="19" spans="1:7">
      <c r="A19" t="s">
        <v>402</v>
      </c>
      <c r="B19" t="s">
        <v>269</v>
      </c>
      <c r="C19" t="s">
        <v>269</v>
      </c>
      <c r="D19" t="s">
        <v>435</v>
      </c>
      <c r="E19">
        <v>-514</v>
      </c>
      <c r="F19">
        <v>3623</v>
      </c>
      <c r="G19">
        <v>3228</v>
      </c>
    </row>
    <row r="20" spans="1:7">
      <c r="A20" t="s">
        <v>444</v>
      </c>
      <c r="B20" t="s">
        <v>277</v>
      </c>
      <c r="C20" t="s">
        <v>277</v>
      </c>
      <c r="D20" t="s">
        <v>435</v>
      </c>
      <c r="E20">
        <v>1935</v>
      </c>
      <c r="F20">
        <v>980</v>
      </c>
      <c r="G20">
        <v>-1312</v>
      </c>
    </row>
    <row r="21" spans="1:7">
      <c r="A21" t="s">
        <v>445</v>
      </c>
      <c r="B21" t="s">
        <v>285</v>
      </c>
      <c r="C21" t="s">
        <v>285</v>
      </c>
      <c r="D21" t="s">
        <v>435</v>
      </c>
      <c r="E21">
        <v>111926</v>
      </c>
      <c r="F21">
        <v>78675</v>
      </c>
      <c r="G21">
        <v>58479</v>
      </c>
    </row>
    <row r="22" spans="1:7">
      <c r="A22" t="s">
        <v>446</v>
      </c>
      <c r="B22" t="s">
        <v>231</v>
      </c>
      <c r="C22" t="s">
        <v>231</v>
      </c>
      <c r="D22" t="s">
        <v>447</v>
      </c>
    </row>
    <row r="23" spans="1:7">
      <c r="A23" t="s">
        <v>448</v>
      </c>
      <c r="B23" t="s">
        <v>287</v>
      </c>
      <c r="C23" t="s">
        <v>287</v>
      </c>
      <c r="D23" t="s">
        <v>447</v>
      </c>
      <c r="E23">
        <v>-23081</v>
      </c>
      <c r="F23">
        <v>-29733</v>
      </c>
      <c r="G23">
        <v>-25147</v>
      </c>
    </row>
    <row r="24" spans="1:7">
      <c r="A24" t="s">
        <v>449</v>
      </c>
      <c r="B24" t="s">
        <v>288</v>
      </c>
      <c r="C24" t="s">
        <v>288</v>
      </c>
      <c r="D24" t="s">
        <v>447</v>
      </c>
      <c r="E24">
        <v>288</v>
      </c>
      <c r="F24">
        <v>154</v>
      </c>
      <c r="G24">
        <v>298</v>
      </c>
    </row>
    <row r="25" spans="1:7">
      <c r="A25" t="s">
        <v>450</v>
      </c>
      <c r="B25" t="s">
        <v>251</v>
      </c>
      <c r="C25" t="s">
        <v>251</v>
      </c>
      <c r="D25" t="s">
        <v>435</v>
      </c>
      <c r="E25">
        <v>-107</v>
      </c>
      <c r="F25">
        <v>170</v>
      </c>
      <c r="G25">
        <v>172</v>
      </c>
    </row>
    <row r="26" spans="1:7">
      <c r="A26" t="s">
        <v>451</v>
      </c>
      <c r="B26" t="s">
        <v>296</v>
      </c>
      <c r="C26" t="s">
        <v>296</v>
      </c>
      <c r="D26" t="s">
        <v>447</v>
      </c>
      <c r="E26">
        <v>-22900</v>
      </c>
      <c r="F26">
        <v>-29409</v>
      </c>
      <c r="G26">
        <v>-24677</v>
      </c>
    </row>
    <row r="27" spans="1:7">
      <c r="A27" t="s">
        <v>452</v>
      </c>
      <c r="B27" t="s">
        <v>297</v>
      </c>
      <c r="C27" t="s">
        <v>297</v>
      </c>
      <c r="D27" t="s">
        <v>453</v>
      </c>
    </row>
    <row r="28" spans="1:7">
      <c r="A28" t="s">
        <v>454</v>
      </c>
      <c r="D28" t="s">
        <v>447</v>
      </c>
      <c r="E28">
        <v>-53794</v>
      </c>
      <c r="F28">
        <v>-42115</v>
      </c>
      <c r="G28">
        <v>-89212</v>
      </c>
    </row>
    <row r="29" spans="1:7">
      <c r="A29" t="s">
        <v>455</v>
      </c>
      <c r="B29" t="s">
        <v>456</v>
      </c>
      <c r="C29" t="s">
        <v>456</v>
      </c>
      <c r="D29" t="s">
        <v>453</v>
      </c>
      <c r="E29">
        <v>-601</v>
      </c>
      <c r="F29">
        <v>-485</v>
      </c>
      <c r="G29">
        <v>-346</v>
      </c>
    </row>
    <row r="30" spans="1:7">
      <c r="A30" t="s">
        <v>439</v>
      </c>
      <c r="B30" t="s">
        <v>457</v>
      </c>
      <c r="C30" t="s">
        <v>247</v>
      </c>
      <c r="D30" t="s">
        <v>447</v>
      </c>
      <c r="F30">
        <v>99</v>
      </c>
      <c r="G30">
        <v>900</v>
      </c>
    </row>
    <row r="31" spans="1:7">
      <c r="A31" t="s">
        <v>458</v>
      </c>
      <c r="D31" t="s">
        <v>447</v>
      </c>
      <c r="E31">
        <v>-712</v>
      </c>
      <c r="F31">
        <v>-943</v>
      </c>
      <c r="G31">
        <v>-2120</v>
      </c>
    </row>
    <row r="32" spans="1:7">
      <c r="A32" t="s">
        <v>459</v>
      </c>
      <c r="B32" t="s">
        <v>298</v>
      </c>
      <c r="C32" t="s">
        <v>298</v>
      </c>
      <c r="D32" t="s">
        <v>453</v>
      </c>
      <c r="E32">
        <v>667</v>
      </c>
      <c r="F32">
        <v>862</v>
      </c>
      <c r="G32">
        <v>853</v>
      </c>
    </row>
    <row r="33" spans="1:7">
      <c r="A33" t="s">
        <v>460</v>
      </c>
      <c r="B33" t="s">
        <v>311</v>
      </c>
      <c r="C33" t="s">
        <v>311</v>
      </c>
      <c r="D33" t="s">
        <v>453</v>
      </c>
      <c r="E33">
        <v>-54440</v>
      </c>
      <c r="F33">
        <v>-42582</v>
      </c>
      <c r="G33">
        <v>-89925</v>
      </c>
    </row>
    <row r="34" spans="1:7">
      <c r="A34" t="s">
        <v>461</v>
      </c>
      <c r="B34" t="s">
        <v>461</v>
      </c>
      <c r="C34" t="s">
        <v>312</v>
      </c>
      <c r="D34" t="s">
        <v>453</v>
      </c>
      <c r="E34">
        <v>34586</v>
      </c>
      <c r="F34">
        <v>6684</v>
      </c>
      <c r="G34">
        <v>-56123</v>
      </c>
    </row>
    <row r="35" spans="1:7">
      <c r="A35" t="s">
        <v>462</v>
      </c>
      <c r="B35" t="s">
        <v>463</v>
      </c>
      <c r="C35" t="s">
        <v>315</v>
      </c>
      <c r="D35" t="s">
        <v>453</v>
      </c>
      <c r="E35">
        <v>38958</v>
      </c>
      <c r="F35">
        <v>32274</v>
      </c>
      <c r="G35">
        <v>88397</v>
      </c>
    </row>
    <row r="36" spans="1:7">
      <c r="A36" t="s">
        <v>464</v>
      </c>
      <c r="B36" t="s">
        <v>316</v>
      </c>
      <c r="C36" t="s">
        <v>316</v>
      </c>
      <c r="D36" t="s">
        <v>453</v>
      </c>
      <c r="E36">
        <v>73544</v>
      </c>
      <c r="F36">
        <v>38958</v>
      </c>
      <c r="G36">
        <v>32274</v>
      </c>
    </row>
    <row r="37" spans="1:7">
      <c r="A37" t="s">
        <v>465</v>
      </c>
      <c r="D37" t="s">
        <v>453</v>
      </c>
    </row>
    <row r="38" spans="1:7">
      <c r="A38" t="s">
        <v>466</v>
      </c>
      <c r="B38" t="s">
        <v>457</v>
      </c>
      <c r="C38" t="s">
        <v>247</v>
      </c>
      <c r="D38" t="s">
        <v>435</v>
      </c>
    </row>
    <row r="39" spans="1:7">
      <c r="A39" t="s">
        <v>467</v>
      </c>
      <c r="B39" t="s">
        <v>243</v>
      </c>
      <c r="C39" t="s">
        <v>243</v>
      </c>
      <c r="D39" t="s">
        <v>453</v>
      </c>
      <c r="E39">
        <v>261</v>
      </c>
      <c r="F39">
        <v>285</v>
      </c>
      <c r="G39">
        <v>308</v>
      </c>
    </row>
    <row r="40" spans="1:7">
      <c r="A40" t="s">
        <v>468</v>
      </c>
      <c r="B40" t="s">
        <v>457</v>
      </c>
      <c r="C40" t="s">
        <v>247</v>
      </c>
      <c r="D40" t="s">
        <v>435</v>
      </c>
      <c r="E40">
        <v>15104</v>
      </c>
      <c r="F40">
        <v>35057</v>
      </c>
      <c r="G40">
        <v>42500</v>
      </c>
    </row>
    <row r="41" spans="1:7">
      <c r="A41" t="s">
        <v>469</v>
      </c>
      <c r="D41" t="s">
        <v>453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CC6A7E-8D53-4957-A500-7C9AABC4D9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029664-9CEC-4AE7-90E6-D394BB169E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310B77-9DD6-4257-903F-043E706610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2021-11-19T05:52:59Z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