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F221" i="1" l="1"/>
  <c r="G221" i="1"/>
  <c r="G227" i="1" s="1"/>
  <c r="G11" i="1" s="1"/>
  <c r="F227" i="1"/>
  <c r="F11" i="1" s="1"/>
  <c r="G212" i="1"/>
  <c r="F212" i="1"/>
  <c r="G181" i="1"/>
  <c r="G184" i="1"/>
  <c r="G189" i="1" s="1"/>
  <c r="G9" i="1" s="1"/>
  <c r="G384" i="1" s="1"/>
  <c r="F184" i="1"/>
  <c r="F189" i="1" s="1"/>
  <c r="F9" i="1" s="1"/>
  <c r="F384" i="1" s="1"/>
  <c r="G113" i="1"/>
  <c r="F113" i="1"/>
  <c r="G89" i="1"/>
  <c r="G98" i="1" s="1"/>
  <c r="G100" i="1" s="1"/>
  <c r="F89" i="1"/>
  <c r="G92" i="1"/>
  <c r="F92" i="1"/>
  <c r="G54" i="1"/>
  <c r="F54" i="1"/>
  <c r="G432" i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I381" i="1"/>
  <c r="H381" i="1"/>
  <c r="M377" i="1"/>
  <c r="L377" i="1"/>
  <c r="O375" i="1"/>
  <c r="N375" i="1"/>
  <c r="M375" i="1"/>
  <c r="L375" i="1"/>
  <c r="K375" i="1"/>
  <c r="J375" i="1"/>
  <c r="I375" i="1"/>
  <c r="H375" i="1"/>
  <c r="K373" i="1"/>
  <c r="J373" i="1"/>
  <c r="O371" i="1"/>
  <c r="N371" i="1"/>
  <c r="I370" i="1"/>
  <c r="H370" i="1"/>
  <c r="K369" i="1"/>
  <c r="J369" i="1"/>
  <c r="M368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K71" i="1"/>
  <c r="J71" i="1"/>
  <c r="I71" i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76" i="1" s="1"/>
  <c r="N12" i="1"/>
  <c r="N376" i="1" s="1"/>
  <c r="M12" i="1"/>
  <c r="L12" i="1"/>
  <c r="L366" i="1" s="1"/>
  <c r="K12" i="1"/>
  <c r="J12" i="1"/>
  <c r="J366" i="1" s="1"/>
  <c r="I12" i="1"/>
  <c r="H12" i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J9" i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8" i="1" l="1"/>
  <c r="G7" i="1" s="1"/>
  <c r="N382" i="1"/>
  <c r="K366" i="1"/>
  <c r="O366" i="1"/>
  <c r="O382" i="1"/>
  <c r="M366" i="1"/>
  <c r="I372" i="1"/>
  <c r="J372" i="1"/>
  <c r="K372" i="1"/>
  <c r="J376" i="1"/>
  <c r="H366" i="1"/>
  <c r="L372" i="1"/>
  <c r="K376" i="1"/>
  <c r="I366" i="1"/>
  <c r="F161" i="1"/>
  <c r="F8" i="1" s="1"/>
  <c r="F383" i="1" s="1"/>
  <c r="G161" i="1"/>
  <c r="G8" i="1" s="1"/>
  <c r="G383" i="1" s="1"/>
  <c r="F98" i="1"/>
  <c r="F100" i="1" s="1"/>
  <c r="F128" i="1" s="1"/>
  <c r="F7" i="1" s="1"/>
  <c r="G326" i="1"/>
  <c r="J384" i="1"/>
  <c r="F297" i="1"/>
  <c r="F319" i="1" s="1"/>
  <c r="F326" i="1" s="1"/>
  <c r="J368" i="1"/>
  <c r="N370" i="1"/>
  <c r="H373" i="1"/>
  <c r="F375" i="1"/>
  <c r="L376" i="1"/>
  <c r="J377" i="1"/>
  <c r="F381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M372" i="1"/>
  <c r="K378" i="1"/>
  <c r="K384" i="1"/>
  <c r="H365" i="1"/>
  <c r="J378" i="1"/>
  <c r="I365" i="1"/>
  <c r="F363" i="1"/>
  <c r="N368" i="1"/>
  <c r="N372" i="1"/>
  <c r="L373" i="1"/>
  <c r="H376" i="1"/>
  <c r="F377" i="1"/>
  <c r="N377" i="1"/>
  <c r="L378" i="1"/>
  <c r="H382" i="1"/>
  <c r="G363" i="1"/>
  <c r="O368" i="1"/>
  <c r="O372" i="1"/>
  <c r="I376" i="1"/>
  <c r="G377" i="1"/>
  <c r="O377" i="1"/>
  <c r="M378" i="1"/>
  <c r="I382" i="1"/>
  <c r="F13" i="1"/>
  <c r="F44" i="1"/>
  <c r="H363" i="1"/>
  <c r="G13" i="1"/>
  <c r="G44" i="1"/>
  <c r="I363" i="1"/>
  <c r="G12" i="1" l="1"/>
  <c r="G376" i="1" s="1"/>
  <c r="G382" i="1"/>
  <c r="F382" i="1"/>
  <c r="F12" i="1"/>
  <c r="F376" i="1" s="1"/>
  <c r="F353" i="1"/>
  <c r="F355" i="1" s="1"/>
  <c r="F357" i="1" s="1"/>
  <c r="F385" i="1"/>
  <c r="G353" i="1"/>
  <c r="G355" i="1" s="1"/>
  <c r="G357" i="1" s="1"/>
  <c r="G385" i="1"/>
  <c r="G378" i="1"/>
  <c r="G370" i="1"/>
  <c r="G59" i="1"/>
  <c r="G67" i="1" s="1"/>
  <c r="G71" i="1" s="1"/>
  <c r="F378" i="1"/>
  <c r="F370" i="1"/>
  <c r="F59" i="1"/>
  <c r="F67" i="1" s="1"/>
  <c r="F71" i="1" s="1"/>
  <c r="F14" i="1" l="1"/>
  <c r="G14" i="1"/>
  <c r="G366" i="1"/>
  <c r="F366" i="1"/>
  <c r="G373" i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<sst xmlns="http://schemas.openxmlformats.org/spreadsheetml/2006/main" count="1101" uniqueCount="615">
  <si>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</si>
  <si>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</si>
  <si>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</si>
  <si>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</si>
  <si>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</si>
  <si>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</si>
  <si>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</si>
  <si>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</si>
  <si>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</si>
  <si>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</si>
  <si>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</si>
  <si>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</si>
  <si>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</si>
  <si>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</si>
  <si>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</si>
  <si>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</si>
  <si>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</si>
  <si>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</si>
  <si>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</si>
  <si>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</si>
  <si>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</si>
  <si>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</si>
  <si>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</si>
  <si>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</si>
  <si>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</si>
  <si>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</si>
  <si>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</si>
  <si>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</si>
  <si>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</si>
  <si>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</si>
  <si>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</si>
  <si>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</si>
  <si>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</si>
  <si>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</si>
  <si>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</si>
  <si>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</si>
  <si>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</si>
  <si>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</si>
  <si>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</si>
  <si>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</si>
  <si>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</si>
  <si>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</si>
  <si>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</si>
  <si>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</si>
  <si>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</si>
  <si>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</si>
  <si>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</si>
  <si>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</si>
  <si>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</si>
  <si>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</si>
  <si>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</si>
  <si>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</si>
  <si>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</si>
  <si>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</si>
  <si>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</si>
  <si>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</si>
  <si>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</si>
  <si>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</si>
  <si>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</si>
  <si>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</si>
  <si>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</si>
  <si>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</si>
  <si>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</si>
  <si>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</si>
  <si>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</si>
  <si>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</si>
  <si>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</si>
  <si>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</si>
  <si>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</si>
  <si>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</si>
  <si>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</si>
  <si>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</si>
  <si>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</si>
  <si>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</si>
  <si>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</si>
  <si>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</si>
  <si>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</si>
  <si>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</si>
  <si>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</si>
  <si>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</si>
  <si>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</si>
  <si>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</si>
  <si>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</si>
  <si>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</si>
  <si>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</si>
  <si>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</si>
  <si>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</si>
  <si>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</si>
  <si>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</si>
  <si>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</si>
  <si>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</si>
  <si>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</si>
  <si>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</si>
  <si>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</si>
  <si>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</si>
  <si>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</si>
  <si>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</si>
  <si>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</si>
  <si>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</si>
  <si>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</si>
  <si>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</si>
  <si>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</si>
  <si>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</si>
  <si>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</si>
  <si>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</si>
  <si>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</si>
  <si>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</si>
  <si>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</si>
  <si>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</si>
  <si>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</si>
  <si>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</si>
  <si>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</si>
  <si>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</si>
  <si>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</si>
  <si>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</si>
  <si>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</si>
  <si>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</si>
  <si>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</si>
  <si>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</si>
  <si>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</si>
  <si>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</si>
  <si>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</si>
  <si>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</si>
  <si>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</si>
  <si>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</si>
  <si>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</si>
  <si>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</si>
  <si>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</si>
  <si>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</si>
  <si>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</si>
  <si>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</si>
  <si>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</si>
  <si>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</si>
  <si>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</si>
  <si>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</si>
  <si>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</si>
  <si>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</si>
  <si>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</si>
  <si>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</si>
  <si>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</si>
  <si>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</si>
  <si>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</si>
  <si>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</si>
  <si>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</si>
  <si>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</si>
  <si>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</si>
  <si>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</si>
  <si>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</si>
  <si>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</si>
  <si>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</si>
  <si>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</si>
  <si>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</si>
  <si>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</si>
  <si>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</si>
  <si>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</si>
  <si>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</si>
  <si>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</si>
  <si>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</si>
  <si>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</si>
  <si>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</si>
  <si>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</si>
  <si>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</si>
  <si>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</si>
  <si>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</si>
  <si>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</si>
  <si>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</si>
  <si>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</si>
  <si>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</si>
  <si>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</si>
  <si>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</si>
  <si>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</si>
  <si>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</si>
  <si>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</si>
  <si>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</si>
  <si>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</si>
  <si>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</si>
  <si>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</si>
  <si>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</si>
  <si>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</si>
  <si>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</si>
  <si>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</si>
  <si>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</si>
  <si>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</si>
  <si>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</si>
  <si>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</si>
  <si>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</si>
  <si>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</si>
  <si>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</si>
  <si>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</si>
  <si>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</si>
  <si>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</si>
  <si>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</si>
  <si>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</si>
  <si>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</si>
  <si>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</si>
  <si>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</si>
  <si>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</si>
  <si>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</si>
  <si>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</si>
  <si>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</si>
  <si>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</si>
  <si>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</si>
  <si>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</si>
  <si>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</si>
  <si>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</si>
  <si>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</si>
  <si>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</si>
  <si>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</si>
  <si>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</si>
  <si>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</si>
  <si>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</si>
  <si>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</si>
  <si>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</si>
  <si>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</si>
  <si>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</si>
  <si>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</si>
  <si>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</si>
  <si>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</si>
  <si>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</si>
  <si>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</si>
  <si>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</si>
  <si>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</si>
  <si>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</si>
  <si>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</si>
  <si>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</si>
  <si>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</si>
  <si>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</si>
  <si>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</si>
  <si>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</si>
  <si>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</si>
  <si>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</si>
  <si>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</si>
  <si>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</si>
  <si>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</si>
  <si>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</si>
  <si>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</si>
  <si>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</si>
  <si>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</si>
  <si>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</si>
  <si>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</si>
  <si>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</si>
  <si>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</si>
  <si>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</si>
  <si>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</si>
  <si>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</si>
  <si>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</si>
  <si>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</si>
  <si>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</si>
  <si>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</si>
  <si>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</si>
  <si>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</si>
  <si>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</si>
  <si>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</si>
  <si>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</si>
  <si>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</si>
  <si>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</si>
  <si>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</si>
  <si>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</si>
  <si>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</si>
  <si>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</si>
  <si>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</si>
  <si>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</si>
  <si>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</si>
  <si>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</si>
  <si>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</si>
  <si>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</si>
  <si>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</si>
  <si>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</si>
  <si>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</si>
  <si>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</si>
  <si>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</si>
  <si>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</si>
  <si>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</si>
  <si>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</si>
  <si>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</si>
  <si>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</si>
  <si>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</si>
  <si>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</si>
  <si>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</si>
  <si>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</si>
  <si>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</si>
  <si>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</si>
  <si>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</si>
  <si>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</si>
  <si>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</si>
  <si>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</si>
  <si>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</si>
  <si>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</si>
  <si>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</si>
  <si>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</si>
  <si>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</si>
  <si>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</si>
  <si>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</si>
  <si>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</si>
  <si>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</si>
  <si>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</si>
  <si>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</si>
  <si>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</si>
  <si>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</si>
  <si>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</si>
  <si>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</si>
  <si>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</si>
  <si>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</si>
  <si>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</si>
  <si>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</si>
  <si>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</si>
  <si>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</si>
  <si>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</si>
  <si>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</si>
  <si>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</si>
  <si>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</si>
  <si>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</si>
  <si>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</si>
  <si>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</si>
  <si>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</si>
  <si>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</si>
  <si>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</si>
  <si>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</si>
  <si>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</si>
  <si>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</si>
  <si>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</si>
  <si>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</si>
  <si>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</si>
  <si>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</si>
  <si>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</si>
  <si>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</si>
  <si>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</si>
  <si>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</si>
  <si>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</si>
  <si>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</si>
  <si>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</si>
  <si>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</si>
  <si>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</si>
  <si>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</si>
  <si>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</si>
  <si>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</si>
  <si>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</si>
  <si>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</si>
  <si>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</si>
  <si>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</si>
  <si>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</si>
  <si>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</si>
  <si>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</si>
  <si>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</si>
  <si>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</si>
  <si>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</si>
  <si>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</si>
  <si>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</si>
  <si>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</si>
  <si>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</si>
  <si>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</si>
  <si>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</si>
  <si>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</si>
  <si>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</si>
  <si>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</si>
  <si>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</si>
  <si>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</si>
  <si>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</si>
  <si>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</si>
  <si>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</si>
  <si>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</si>
  <si>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</si>
  <si>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</si>
  <si>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</si>
  <si>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</si>
  <si>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</si>
  <si>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</si>
  <si>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</si>
  <si>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</si>
  <si>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</si>
  <si>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</si>
  <si>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</si>
  <si>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</si>
  <si>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</si>
  <si>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December 31, 2016 and 2017</t>
  </si>
  <si>
    <t>(in thousands of US dollars)</t>
  </si>
  <si>
    <t>Assets</t>
  </si>
  <si>
    <t>Current assets:</t>
  </si>
  <si>
    <t>Cash and cash equivalents</t>
  </si>
  <si>
    <t>Investments in marketable securities available-for-sale</t>
  </si>
  <si>
    <t>Accounts receivable, less allowance for doubtful accounts, sales returns and</t>
  </si>
  <si>
    <t>discounts of $2,931 and $1,203 at December 31, 2016 and 2017,</t>
  </si>
  <si>
    <t>respectively</t>
  </si>
  <si>
    <t>Inventories</t>
  </si>
  <si>
    <t>Deferred tax assets</t>
  </si>
  <si>
    <t>Restricted cash, cash equivalents and marketable securities</t>
  </si>
  <si>
    <t>Other receivable from related parties</t>
  </si>
  <si>
    <t>Prepaid expenses and other current assets</t>
  </si>
  <si>
    <t>Total current assets</t>
  </si>
  <si>
    <t>Investment in non-marketable equity securities</t>
  </si>
  <si>
    <t>Equity method investments</t>
  </si>
  <si>
    <t>Property, plant and equipment, net</t>
  </si>
  <si>
    <t>Goodwill</t>
  </si>
  <si>
    <t>Other intangible assets, net</t>
  </si>
  <si>
    <t>Other Intangibles</t>
  </si>
  <si>
    <t>Restricted marketable securities</t>
  </si>
  <si>
    <t>Other assets</t>
  </si>
  <si>
    <t>F-3</t>
  </si>
  <si>
    <t>HIMAX TECHNOLOGIES, INC. AND SUBSIDIARIES</t>
  </si>
  <si>
    <t>Consolidated Balance Sheets (Continued)</t>
  </si>
  <si>
    <t>Liabilities, Redeemable noncontrolling interest and Equity</t>
  </si>
  <si>
    <t>Current liabilities:</t>
  </si>
  <si>
    <t>Short-term debt</t>
  </si>
  <si>
    <t>Accounts payable</t>
  </si>
  <si>
    <t>Accounts payable to related party</t>
  </si>
  <si>
    <t>Income taxes payable</t>
  </si>
  <si>
    <t>Deferred tax liabilities</t>
  </si>
  <si>
    <t>Other payable to related party</t>
  </si>
  <si>
    <t>Other accrued expenses and other current liabilities</t>
  </si>
  <si>
    <t>Accruals</t>
  </si>
  <si>
    <t>Total current liabilities</t>
  </si>
  <si>
    <t>Accrued pension liabilities</t>
  </si>
  <si>
    <t>Other liabilities</t>
  </si>
  <si>
    <t>Total liabilities</t>
  </si>
  <si>
    <t>Redeemable noncontrolling interest</t>
  </si>
  <si>
    <t>Himax Technologies, Inc. stockholders equity:</t>
  </si>
  <si>
    <t>Ordinary shares, US$0.3 par value, 1,000,000,000 shares authorized;</t>
  </si>
  <si>
    <t>356,699,482 shares issued; and 344,007,418 shares and 344,207,492</t>
  </si>
  <si>
    <t>shares outstanding at December 31, 2016 and 2017, respectively</t>
  </si>
  <si>
    <t>Additional paid-in capital</t>
  </si>
  <si>
    <t>Treasury shares, at cost (12,692,064 shares and 12,491,990 shares at December</t>
  </si>
  <si>
    <t>Treasury Stock</t>
  </si>
  <si>
    <t>31, 2016 and 2017, respectively)</t>
  </si>
  <si>
    <t>Accumulated other comprehensive loss</t>
  </si>
  <si>
    <t>Unappropriated retained earnings</t>
  </si>
  <si>
    <t>Total Himax Technologies, Inc. stockholders equity</t>
  </si>
  <si>
    <t>Noncontrolling interests</t>
  </si>
  <si>
    <t>Total equity</t>
  </si>
  <si>
    <t>Commitments and contingencies</t>
  </si>
  <si>
    <t>Revenues:</t>
  </si>
  <si>
    <t>Revenue</t>
  </si>
  <si>
    <t>Costs and expenses:</t>
  </si>
  <si>
    <t>Cost of revenues</t>
  </si>
  <si>
    <t>Research and development</t>
  </si>
  <si>
    <t>General and administrative</t>
  </si>
  <si>
    <t>Bad debt expense</t>
  </si>
  <si>
    <t>Sales and marketing</t>
  </si>
  <si>
    <t>Selling and distribution expenses</t>
  </si>
  <si>
    <t>Total costs and expenses</t>
  </si>
  <si>
    <t>Operating income</t>
  </si>
  <si>
    <t>Non operating income (loss):</t>
  </si>
  <si>
    <t>Operating Profit</t>
  </si>
  <si>
    <t>Interest income</t>
  </si>
  <si>
    <t>Dividend income</t>
  </si>
  <si>
    <t>Gains on sale of securities, net</t>
  </si>
  <si>
    <t>Gain on Disposals</t>
  </si>
  <si>
    <t>Equity in losses of equity method investees</t>
  </si>
  <si>
    <t>Foreign currency exchange gains (losses), net</t>
  </si>
  <si>
    <t>Interest expense</t>
  </si>
  <si>
    <t>Other income (loss), net</t>
  </si>
  <si>
    <t>Earnings before income taxes</t>
  </si>
  <si>
    <t>Profit before Zakat</t>
  </si>
  <si>
    <t>Income tax expense</t>
  </si>
  <si>
    <t>Net income</t>
  </si>
  <si>
    <t>Net loss attributable to noncontrolling interests</t>
  </si>
  <si>
    <t>Share of profit or loss from associates, JVs</t>
  </si>
  <si>
    <t>Net income attributable to Himax Technologies, Inc stockholders</t>
  </si>
  <si>
    <t>Basic earnings per ordinary share attributable to Himax</t>
  </si>
  <si>
    <t>Technologies, Inc. stockholders</t>
  </si>
  <si>
    <t>Diluted earnings per ordinary share attributable to Himax</t>
  </si>
  <si>
    <t>Basic earnings per ADS attributable to Himax Technologies,</t>
  </si>
  <si>
    <t>Inc. stockholders</t>
  </si>
  <si>
    <t>Diluted earnings per ADS attributable to Himax Technologies,</t>
  </si>
  <si>
    <t>Other comprehensive income (loss):</t>
  </si>
  <si>
    <t>Total Other Comprehensive Income</t>
  </si>
  <si>
    <t>Unrealized gains (losses) on securities, not subject to income tax:</t>
  </si>
  <si>
    <t>Unrealized holding gains (losses) on available-</t>
  </si>
  <si>
    <t>for-sale marketable securities arising during the period</t>
  </si>
  <si>
    <t>Reclassification adjustment for realized gains included in net income</t>
  </si>
  <si>
    <t>Foreign currency translation adjustments, net of income tax of nil</t>
  </si>
  <si>
    <t>Net unrecognized actuarial gain (loss), net of income</t>
  </si>
  <si>
    <t>tax of $(168), $6 and $(25) in 2015, 2016 and 2017, respectively</t>
  </si>
  <si>
    <t>Comprehensive income</t>
  </si>
  <si>
    <t>Comprehensive loss attributable to noncontrolling interest</t>
  </si>
  <si>
    <t>Comprehensive income attributable to Himax</t>
  </si>
  <si>
    <t>F-9</t>
  </si>
  <si>
    <t>Cash flows from operating activities:</t>
  </si>
  <si>
    <t>Operating Activities</t>
  </si>
  <si>
    <t>Adjustments to reconcile net income to net cash</t>
  </si>
  <si>
    <t>provided by operating activities:</t>
  </si>
  <si>
    <t>Depreciation and amortization</t>
  </si>
  <si>
    <t>Share-based compensation expenses</t>
  </si>
  <si>
    <t>Loss (gain) on disposals of property and equipment</t>
  </si>
  <si>
    <t>Gain on disposals of equity method investment</t>
  </si>
  <si>
    <t>Gain on disposals of investment in non-marketable</t>
  </si>
  <si>
    <t>equity securities, net</t>
  </si>
  <si>
    <t>Gain on disposals of marketable securities, net</t>
  </si>
  <si>
    <t>Deferred tax expense (benefit)</t>
  </si>
  <si>
    <t>Inventories write downs</t>
  </si>
  <si>
    <t>Changes in:</t>
  </si>
  <si>
    <t>Accounts receivable</t>
  </si>
  <si>
    <t xml:space="preserve">Adjustment for Income Tax Paid </t>
  </si>
  <si>
    <t>Net cash provided by operating activities</t>
  </si>
  <si>
    <t>Cash flows from investing activities:</t>
  </si>
  <si>
    <t>Investing Activities</t>
  </si>
  <si>
    <t>Purchases of property, plant and equipment</t>
  </si>
  <si>
    <t>Proceeds from disposals of property and equipment</t>
  </si>
  <si>
    <t>Purchases of available-for-sale marketable</t>
  </si>
  <si>
    <t>securities</t>
  </si>
  <si>
    <t>Proceeds from disposals of available-for-sale</t>
  </si>
  <si>
    <t>marketable securities</t>
  </si>
  <si>
    <t>Purchases of investment in non-marketable equity</t>
  </si>
  <si>
    <t>Proceeds from disposals of investment in non-</t>
  </si>
  <si>
    <t>marketable equity securities</t>
  </si>
  <si>
    <t>Proceeds from capital reduction of investment</t>
  </si>
  <si>
    <t>Financing Activities</t>
  </si>
  <si>
    <t>Purchase of equity method investment</t>
  </si>
  <si>
    <t>Proceeds from disposals of equity method</t>
  </si>
  <si>
    <t>investment</t>
  </si>
  <si>
    <t>Proceeds from (repayments of) refundable deposits,</t>
  </si>
  <si>
    <t>net</t>
  </si>
  <si>
    <t>Releases (pledges) of restricted marketable</t>
  </si>
  <si>
    <t>Cash paid for loan made to related parties</t>
  </si>
  <si>
    <t>Cash received from loan made to related party</t>
  </si>
  <si>
    <t>Cash received from the acquisition of Liqxtal, net</t>
  </si>
  <si>
    <t>of cash paid of $1,780</t>
  </si>
  <si>
    <t>Net cash used in investing activities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</si>
  <si>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</si>
  <si>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</si>
  <si>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</si>
  <si>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</si>
  <si>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</si>
  <si>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</si>
  <si>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interest income</t>
  </si>
  <si>
    <t>interest expense</t>
  </si>
  <si>
    <t>land and buildings</t>
  </si>
  <si>
    <t>property, plant and equipment</t>
  </si>
  <si>
    <t>accumulated depreciation and amortisation</t>
  </si>
  <si>
    <t>deferred tax asset</t>
  </si>
  <si>
    <t>accounts payable</t>
  </si>
  <si>
    <t>long term accruals</t>
  </si>
  <si>
    <t>other non-current liabilities</t>
  </si>
  <si>
    <t>other liabilities</t>
  </si>
  <si>
    <t>ordinary shares</t>
  </si>
  <si>
    <t>changed value</t>
  </si>
  <si>
    <t>revenues</t>
  </si>
  <si>
    <t>cost of goods sold</t>
  </si>
  <si>
    <t>cost of revenues</t>
  </si>
  <si>
    <t>should be 2017 &amp; 2016</t>
  </si>
  <si>
    <t>changed value &amp; sign</t>
  </si>
  <si>
    <t>sales and distribution expenses</t>
  </si>
  <si>
    <t>research and development</t>
  </si>
  <si>
    <t>general and administrative</t>
  </si>
  <si>
    <t>bad debt expense</t>
  </si>
  <si>
    <t>administrative expenses</t>
  </si>
  <si>
    <t>sales and marketing</t>
  </si>
  <si>
    <t>added value</t>
  </si>
  <si>
    <t>other income (expenses)</t>
  </si>
  <si>
    <t>dividend income</t>
  </si>
  <si>
    <t>gains on sale of securities, net</t>
  </si>
  <si>
    <t>unrealized gain or loss</t>
  </si>
  <si>
    <t>equity in losses of equity method investees</t>
  </si>
  <si>
    <t>foreign currency translation</t>
  </si>
  <si>
    <t>foreign currency exchange gains (losses), net</t>
  </si>
  <si>
    <t>interest paid and financial costs</t>
  </si>
  <si>
    <t>other income (loss), net</t>
  </si>
  <si>
    <t>deleted value</t>
  </si>
  <si>
    <t>current taxation</t>
  </si>
  <si>
    <t>income tax expense</t>
  </si>
  <si>
    <t>minority interest</t>
  </si>
  <si>
    <t>net loss attributable to noncontrolling interests</t>
  </si>
  <si>
    <t>land</t>
  </si>
  <si>
    <t>building and improvements</t>
  </si>
  <si>
    <t>machinery</t>
  </si>
  <si>
    <t>research and development equipment</t>
  </si>
  <si>
    <t>software</t>
  </si>
  <si>
    <t>office furniture and equipment</t>
  </si>
  <si>
    <t>others</t>
  </si>
  <si>
    <t>accumulated depreciation and amortization</t>
  </si>
  <si>
    <t>prepayment for purchases of land, building and equipment</t>
  </si>
  <si>
    <t>other fixed assets</t>
  </si>
  <si>
    <t>flipped values</t>
  </si>
  <si>
    <t>cash and bank balance</t>
  </si>
  <si>
    <t>cash and cash equivalents</t>
  </si>
  <si>
    <t>marketable investments</t>
  </si>
  <si>
    <t>stock - finished goods</t>
  </si>
  <si>
    <t>inventories</t>
  </si>
  <si>
    <t>accounts receivable, less allowance for doubtful accounts, sales returns and discounts</t>
  </si>
  <si>
    <t>deferred tax assets</t>
  </si>
  <si>
    <t>tax recoverable</t>
  </si>
  <si>
    <t>restricted cash, cash equivalents and marketable securities</t>
  </si>
  <si>
    <t>other receivable from related parties</t>
  </si>
  <si>
    <t>prepaid expenses</t>
  </si>
  <si>
    <t>prepaid expenses and other current assets</t>
  </si>
  <si>
    <t>long term investments</t>
  </si>
  <si>
    <t>investment in non-marketable equity securities</t>
  </si>
  <si>
    <t>equity method investments</t>
  </si>
  <si>
    <t>flipped and changed values</t>
  </si>
  <si>
    <t>intangibles - other</t>
  </si>
  <si>
    <t>other intangible assets, net</t>
  </si>
  <si>
    <t>available for sale investments</t>
  </si>
  <si>
    <t>restricted marketable securities</t>
  </si>
  <si>
    <t>other assets</t>
  </si>
  <si>
    <t>other non-current assets</t>
  </si>
  <si>
    <t>current portion - long term debt</t>
  </si>
  <si>
    <t>short-term debt</t>
  </si>
  <si>
    <t>accounts payable to related party</t>
  </si>
  <si>
    <t>other accrued expenses and other current liabilities</t>
  </si>
  <si>
    <t>tax payable</t>
  </si>
  <si>
    <t>income taxes payable</t>
  </si>
  <si>
    <t>deferred tax liabilities</t>
  </si>
  <si>
    <t>other payable to related party</t>
  </si>
  <si>
    <t>long term tax payable</t>
  </si>
  <si>
    <t>accrued lension liabilities</t>
  </si>
  <si>
    <t>deferred tax liability</t>
  </si>
  <si>
    <t>Ordinary shares, US$0.3 par value, 1,000,000,000 shares authorized</t>
  </si>
  <si>
    <t>additional paid-in capital</t>
  </si>
  <si>
    <t>treasury shares, at cost</t>
  </si>
  <si>
    <t>accumulated other comprehensive loss</t>
  </si>
  <si>
    <t>unappropriated retained earnings</t>
  </si>
  <si>
    <t>noncontrolling interests</t>
  </si>
  <si>
    <t>other reserves</t>
  </si>
  <si>
    <t>retained earnings</t>
  </si>
  <si>
    <t>redeemable noncontrolling interest</t>
  </si>
  <si>
    <t>bad debt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</si>
</sst>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4" fontId="0" fillId="0" borderId="0" xfId="0" applyNumberFormat="1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8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D3-495C-8C0C-4913255C40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D6-4FF0-8D02-5A4A93FB33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25-4762-A1C5-FBEEE55AB4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16-4C82-9AF8-455B026887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03-4AE3-BA74-A8BB2F4DC7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E9-4528-A4D4-AAD5404856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DF-4018-95BF-C79B718C7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F88-4554-AB0C-B608F5024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BC-4835-B264-753E19E84A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847-493B-A43F-B48472CB09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B3-4547-8318-51BD4C50F9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A7-4EC9-BCC6-16529BC087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FC-49F7-B2B0-4ED19990C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1F-4D6F-93B3-DEE3027B52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C52-49D3-A770-FA6F56265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.140625" style="1" customWidth="1"/>
    <col min="6" max="7" width="13.7109375" style="38" customWidth="1"/>
    <col min="8" max="15" width="0" hidden="1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48" t="s">
        <v>538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27967</v>
      </c>
      <c r="G6" s="7">
        <f t="shared" ref="G6:O6" si="1">IF(G4=$BF$1,"",G71)</f>
        <v>50912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140637</v>
      </c>
      <c r="G7" s="7">
        <f t="shared" ref="G7:O7" si="2">IF(G4=$BF$1,"",G128)</f>
        <v>96669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661418</v>
      </c>
      <c r="G8" s="7">
        <f t="shared" ref="G8:O8" si="3">IF(G4=$BF$1,"",G161)</f>
        <v>702965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337199</v>
      </c>
      <c r="G9" s="7">
        <f t="shared" ref="G9:O9" si="4">IF(G4=$BF$1,"",G189)</f>
        <v>324746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6287</v>
      </c>
      <c r="G10" s="7">
        <f t="shared" ref="G10:O10" si="5">IF(G4=$BF$1,"",G210)</f>
        <v>3081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458569</v>
      </c>
      <c r="G11" s="7">
        <f t="shared" ref="G11:O11" si="6">IF(G4=$BF$1,"",G227)</f>
        <v>471807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802055</v>
      </c>
      <c r="G12" s="35">
        <f t="shared" ref="G12:O12" si="7">IF(G4=$BF$1,"",SUM(G7:G8))</f>
        <v>799634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802055</v>
      </c>
      <c r="G13" s="35">
        <f t="shared" ref="G13:O13" si="8">IF(G4=$BF$1,"",SUM(G9:G11))</f>
        <v>799634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685167</v>
      </c>
      <c r="G24">
        <v>802917</v>
      </c>
      <c r="H24">
        <v>8150</v>
      </c>
      <c r="P24" s="48" t="s">
        <v>534</v>
      </c>
    </row>
    <row r="25" spans="5:16">
      <c r="E25" s="1" t="s">
        <v>27</v>
      </c>
      <c r="F25">
        <v>518142</v>
      </c>
      <c r="G25">
        <v>608605</v>
      </c>
      <c r="H25">
        <v>518142</v>
      </c>
      <c r="P25" s="48" t="s">
        <v>534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167025</v>
      </c>
      <c r="G30" s="7">
        <f>IF(G4=$BF$1,"",G24-G25+ABS(G26)-G27-G28-G29)</f>
        <v>194312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>
        <v>20349</v>
      </c>
      <c r="G33">
        <v>18518</v>
      </c>
      <c r="H33">
        <v>20349</v>
      </c>
      <c r="P33" s="48" t="s">
        <v>539</v>
      </c>
    </row>
    <row r="34" spans="5:16">
      <c r="E34" s="1" t="s">
        <v>36</v>
      </c>
      <c r="F34">
        <v>20614</v>
      </c>
      <c r="G34">
        <v>20119</v>
      </c>
      <c r="H34">
        <v>20614</v>
      </c>
      <c r="P34" s="48" t="s">
        <v>534</v>
      </c>
    </row>
    <row r="35" spans="5:16">
      <c r="E35" s="1" t="s">
        <v>37</v>
      </c>
      <c r="F35">
        <v>117757</v>
      </c>
      <c r="G35">
        <v>95820</v>
      </c>
      <c r="H35">
        <v>117757</v>
      </c>
      <c r="P35" s="48" t="s">
        <v>534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  <c r="F38">
        <v>155</v>
      </c>
      <c r="G38">
        <v>620</v>
      </c>
      <c r="H38">
        <v>155</v>
      </c>
      <c r="P38" s="48" t="s">
        <v>534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158875</v>
      </c>
      <c r="G43" s="7">
        <f>G32+G33+G34+G35+G36+G37+G38+G39+G40+G41+G42</f>
        <v>135077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8150</v>
      </c>
      <c r="G44" s="7">
        <f>IF(G4=$BF$1,"",G30+G31-G43)</f>
        <v>59235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  <c r="F45">
        <v>23226</v>
      </c>
      <c r="G45">
        <v>10</v>
      </c>
      <c r="H45">
        <v>23226</v>
      </c>
      <c r="P45" s="48" t="s">
        <v>534</v>
      </c>
    </row>
    <row r="46" spans="5:16">
      <c r="E46" s="1" t="s">
        <v>48</v>
      </c>
      <c r="F46">
        <v>-1200</v>
      </c>
      <c r="G46">
        <v>-1277</v>
      </c>
      <c r="H46">
        <v>0</v>
      </c>
      <c r="P46" s="48" t="s">
        <v>546</v>
      </c>
    </row>
    <row r="47" spans="5:16">
      <c r="E47" s="1" t="s">
        <v>49</v>
      </c>
    </row>
    <row r="48" spans="5:16">
      <c r="E48" s="1" t="s">
        <v>50</v>
      </c>
      <c r="F48" s="38">
        <v>2225</v>
      </c>
      <c r="G48" s="38">
        <v>1221</v>
      </c>
      <c r="P48" s="48" t="s">
        <v>546</v>
      </c>
    </row>
    <row r="49" spans="5:17">
      <c r="E49" s="1" t="s">
        <v>51</v>
      </c>
      <c r="F49">
        <v>565</v>
      </c>
      <c r="G49">
        <v>633</v>
      </c>
      <c r="H49">
        <v>-565</v>
      </c>
      <c r="P49" s="48" t="s">
        <v>539</v>
      </c>
    </row>
    <row r="50" spans="5:17">
      <c r="E50" s="1" t="s">
        <v>52</v>
      </c>
    </row>
    <row r="51" spans="5:17">
      <c r="E51" s="1" t="s">
        <v>53</v>
      </c>
    </row>
    <row r="52" spans="5:17">
      <c r="E52" s="1" t="s">
        <v>54</v>
      </c>
      <c r="F52"/>
      <c r="G52"/>
      <c r="H52">
        <v>2225</v>
      </c>
      <c r="P52" s="48" t="s">
        <v>556</v>
      </c>
    </row>
    <row r="53" spans="5:17">
      <c r="E53" s="1" t="s">
        <v>55</v>
      </c>
    </row>
    <row r="54" spans="5:17">
      <c r="E54" s="1" t="s">
        <v>56</v>
      </c>
      <c r="F54">
        <f>0+19</f>
        <v>19</v>
      </c>
      <c r="G54">
        <f>700-5</f>
        <v>695</v>
      </c>
      <c r="H54">
        <v>3339</v>
      </c>
      <c r="P54" s="48" t="s">
        <v>546</v>
      </c>
    </row>
    <row r="55" spans="5:17">
      <c r="E55" s="1" t="s">
        <v>57</v>
      </c>
    </row>
    <row r="56" spans="5:17">
      <c r="E56" s="1" t="s">
        <v>58</v>
      </c>
    </row>
    <row r="57" spans="5:17">
      <c r="E57" s="1" t="s">
        <v>59</v>
      </c>
      <c r="F57">
        <v>-1517</v>
      </c>
      <c r="G57">
        <v>167</v>
      </c>
      <c r="H57">
        <v>-655</v>
      </c>
      <c r="P57" s="48" t="s">
        <v>534</v>
      </c>
    </row>
    <row r="58" spans="5:17">
      <c r="E58" s="12" t="s">
        <v>60</v>
      </c>
    </row>
    <row r="59" spans="5:17">
      <c r="E59" s="6" t="s">
        <v>61</v>
      </c>
      <c r="F59" s="7">
        <f>F44+F45+F46+F47+F48-F49-F50-F51+F52-F53+F54+F55-F56+F57+F58</f>
        <v>30338</v>
      </c>
      <c r="G59" s="7">
        <f>IF(G4=$BF$1,"",G44+G45+G46+G47+G48-G49-G50-G51+G52-G53+G54+G55-G56+G57+G58)</f>
        <v>59418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  <c r="Q59" s="50"/>
    </row>
    <row r="60" spans="5:17">
      <c r="E60" s="1" t="s">
        <v>62</v>
      </c>
      <c r="F60" s="38">
        <v>4520</v>
      </c>
      <c r="G60" s="38">
        <v>10671</v>
      </c>
      <c r="P60" s="48" t="s">
        <v>546</v>
      </c>
    </row>
    <row r="61" spans="5:17">
      <c r="E61" s="1" t="s">
        <v>63</v>
      </c>
    </row>
    <row r="62" spans="5:17">
      <c r="E62" s="1" t="s">
        <v>64</v>
      </c>
    </row>
    <row r="63" spans="5:17">
      <c r="E63" s="12"/>
    </row>
    <row r="64" spans="5:17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25818</v>
      </c>
      <c r="G67" s="7">
        <f>IF(G4=$BF$1,"",SUM(G59,-G60,-ABS(G61),-G62,-G66))</f>
        <v>48747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  <c r="F68">
        <v>2149</v>
      </c>
      <c r="G68">
        <v>2165</v>
      </c>
      <c r="H68">
        <v>30116</v>
      </c>
      <c r="P68" s="48" t="s">
        <v>534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27967</v>
      </c>
      <c r="G71" s="7">
        <f t="shared" ref="G71:O71" si="14">IF(G4=$BF$1,"",SUM(G67:G70))</f>
        <v>50912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9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27967</v>
      </c>
      <c r="G83" s="7">
        <f t="shared" ref="G83:O83" si="15">IF(G4=$BF$1,"",SUM(G71:G82))</f>
        <v>50912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14328+24944+28771</f>
        <v>68043</v>
      </c>
      <c r="G89" s="38">
        <f>14328+22821+2175</f>
        <v>39324</v>
      </c>
      <c r="P89" s="48" t="s">
        <v>546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54262+35180+10484+11694</f>
        <v>111620</v>
      </c>
      <c r="G92">
        <f>42687+26695+12902+11210</f>
        <v>93494</v>
      </c>
      <c r="P92" s="48" t="s">
        <v>534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  <c r="F95" s="38">
        <v>29158</v>
      </c>
      <c r="G95" s="38">
        <v>27269</v>
      </c>
      <c r="P95" s="48" t="s">
        <v>546</v>
      </c>
    </row>
    <row r="96" spans="5:16">
      <c r="E96" s="12"/>
    </row>
    <row r="98" spans="5:16">
      <c r="E98" s="6" t="s">
        <v>88</v>
      </c>
      <c r="F98" s="7">
        <f>F89+F90+F91+F92+F93+F94+F95+F96</f>
        <v>208821</v>
      </c>
      <c r="G98" s="7">
        <f>IF(G4=$BF$1,"",G89+G90+G91+G92+G93+G94+G95+G96)</f>
        <v>160087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  <c r="F99" s="38">
        <v>-122148</v>
      </c>
      <c r="G99" s="38">
        <v>-111915</v>
      </c>
      <c r="P99" s="48" t="s">
        <v>546</v>
      </c>
    </row>
    <row r="100" spans="5:16">
      <c r="E100" s="6" t="s">
        <v>90</v>
      </c>
      <c r="F100" s="7">
        <f>F98+F99</f>
        <v>86673</v>
      </c>
      <c r="G100" s="7">
        <f t="shared" ref="G100:O100" si="17">IF(G4=$BF$1,"",G98+G99)</f>
        <v>48172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28138</v>
      </c>
      <c r="G101">
        <v>28138</v>
      </c>
    </row>
    <row r="102" spans="5:16">
      <c r="E102" s="1" t="s">
        <v>92</v>
      </c>
      <c r="F102">
        <v>2179</v>
      </c>
      <c r="G102">
        <v>3170</v>
      </c>
      <c r="P102" s="48" t="s">
        <v>571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30317</v>
      </c>
      <c r="G104" s="7">
        <f t="shared" ref="G104:O104" si="18">IF(G4=$BF$1,"",G101+G102+G103)</f>
        <v>31308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7688</v>
      </c>
      <c r="G111">
        <v>1050</v>
      </c>
      <c r="P111" s="48" t="s">
        <v>587</v>
      </c>
    </row>
    <row r="112" spans="5:16">
      <c r="E112" s="1" t="s">
        <v>102</v>
      </c>
      <c r="F112" s="38">
        <v>470</v>
      </c>
      <c r="G112" s="38">
        <v>124</v>
      </c>
      <c r="P112" s="48" t="s">
        <v>546</v>
      </c>
    </row>
    <row r="113" spans="5:16">
      <c r="E113" s="1" t="s">
        <v>103</v>
      </c>
      <c r="F113">
        <f>3122+10739</f>
        <v>13861</v>
      </c>
      <c r="G113">
        <f>12242+2362</f>
        <v>14604</v>
      </c>
      <c r="P113" s="48" t="s">
        <v>534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1628</v>
      </c>
      <c r="G125" s="38">
        <v>1411</v>
      </c>
      <c r="P125" s="48" t="s">
        <v>546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140637</v>
      </c>
      <c r="G128" s="7">
        <f t="shared" ref="G128:O128" si="19">IF(G4=$BF$1,"",G100+SUM(G104:G126))</f>
        <v>96669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138023</v>
      </c>
      <c r="G130">
        <v>184452</v>
      </c>
      <c r="P130" s="48" t="s">
        <v>571</v>
      </c>
    </row>
    <row r="131" spans="5:16">
      <c r="E131" s="1" t="s">
        <v>118</v>
      </c>
      <c r="F131">
        <v>10879</v>
      </c>
      <c r="G131">
        <v>10157</v>
      </c>
      <c r="P131" s="48" t="s">
        <v>571</v>
      </c>
    </row>
    <row r="132" spans="5:16">
      <c r="E132" s="1" t="s">
        <v>119</v>
      </c>
    </row>
    <row r="133" spans="5:16">
      <c r="E133" s="1" t="s">
        <v>120</v>
      </c>
      <c r="F133"/>
      <c r="G133"/>
      <c r="P133" s="48" t="s">
        <v>556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148902</v>
      </c>
      <c r="G140" s="7">
        <f t="shared" ref="G140:O140" si="20">IF(G4=$BF$1,"",G130+G131+G132+G133+G134+G135+G136+G139)</f>
        <v>194609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135200</v>
      </c>
      <c r="G144">
        <v>149748</v>
      </c>
      <c r="P144" s="48" t="s">
        <v>571</v>
      </c>
    </row>
    <row r="145" spans="5:16">
      <c r="E145" s="6" t="s">
        <v>127</v>
      </c>
      <c r="F145" s="7">
        <f>F141+F142+F143+F144</f>
        <v>135200</v>
      </c>
      <c r="G145" s="7">
        <f t="shared" ref="G145:O145" si="21">IF(G4=$BF$1,"",G141+G142+G143+G144)</f>
        <v>149748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  <c r="F146" s="38">
        <v>3250</v>
      </c>
      <c r="G146" s="38">
        <v>7150</v>
      </c>
      <c r="P146" s="48" t="s">
        <v>546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 s="38">
        <v>0</v>
      </c>
      <c r="G151" s="38">
        <v>5065</v>
      </c>
      <c r="P151" s="48" t="s">
        <v>546</v>
      </c>
    </row>
    <row r="154" spans="5:16">
      <c r="E154" s="12" t="s">
        <v>134</v>
      </c>
      <c r="F154">
        <v>39495</v>
      </c>
      <c r="G154">
        <v>17195</v>
      </c>
      <c r="P154" s="48" t="s">
        <v>571</v>
      </c>
    </row>
    <row r="155" spans="5:16">
      <c r="E155" s="1" t="s">
        <v>135</v>
      </c>
    </row>
    <row r="156" spans="5:16">
      <c r="E156" s="12" t="s">
        <v>136</v>
      </c>
      <c r="P156" s="51"/>
    </row>
    <row r="157" spans="5:16">
      <c r="E157" s="12" t="s">
        <v>137</v>
      </c>
      <c r="F157">
        <v>187571</v>
      </c>
      <c r="G157">
        <v>190998</v>
      </c>
      <c r="P157" s="48" t="s">
        <v>571</v>
      </c>
    </row>
    <row r="158" spans="5:16">
      <c r="E158" s="1" t="s">
        <v>138</v>
      </c>
    </row>
    <row r="159" spans="5:16">
      <c r="E159" s="1" t="s">
        <v>139</v>
      </c>
      <c r="F159">
        <v>147000</v>
      </c>
      <c r="G159">
        <v>138200</v>
      </c>
      <c r="P159" s="48" t="s">
        <v>571</v>
      </c>
    </row>
    <row r="160" spans="5:16">
      <c r="E160" s="6" t="s">
        <v>140</v>
      </c>
      <c r="F160" s="7">
        <f>F146+F147+F148+F149+F150+F151+F152+F153+F154+F155+F156+F157+F158+F159</f>
        <v>377316</v>
      </c>
      <c r="G160" s="7">
        <f>IF(G4=$BF$1,"",G146+G147+G148+G149+G150+G151+G152+G153+G154+G155+G156+G157+G158+G159)</f>
        <v>358608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661418</v>
      </c>
      <c r="G161" s="7">
        <f t="shared" ref="G161:O161" si="22">IF(G4=$BF$1,"",G140+G145+G160)</f>
        <v>702965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 s="38">
        <v>147000</v>
      </c>
      <c r="G167" s="38">
        <v>138000</v>
      </c>
      <c r="P167" s="48" t="s">
        <v>546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/>
      <c r="G172"/>
      <c r="P172" s="48" t="s">
        <v>556</v>
      </c>
    </row>
    <row r="173" spans="5:16" ht="25.5">
      <c r="E173" s="1" t="s">
        <v>152</v>
      </c>
      <c r="F173">
        <v>2200</v>
      </c>
      <c r="G173">
        <v>576</v>
      </c>
      <c r="P173" s="48" t="s">
        <v>534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6798</v>
      </c>
      <c r="G181">
        <f>14155+25</f>
        <v>14180</v>
      </c>
      <c r="P181" s="48" t="s">
        <v>534</v>
      </c>
    </row>
    <row r="183" spans="5:16">
      <c r="E183" s="1" t="s">
        <v>160</v>
      </c>
    </row>
    <row r="184" spans="5:16">
      <c r="E184" s="12" t="s">
        <v>161</v>
      </c>
      <c r="F184">
        <f>139933+41268</f>
        <v>181201</v>
      </c>
      <c r="G184">
        <f>142269+29721</f>
        <v>171990</v>
      </c>
      <c r="P184" s="48" t="s">
        <v>534</v>
      </c>
    </row>
    <row r="185" spans="5:16">
      <c r="E185" s="12" t="s">
        <v>162</v>
      </c>
    </row>
    <row r="187" spans="5:16">
      <c r="E187" s="1" t="s">
        <v>163</v>
      </c>
      <c r="F187"/>
      <c r="G187"/>
      <c r="P187" s="48" t="s">
        <v>556</v>
      </c>
    </row>
    <row r="188" spans="5:16">
      <c r="E188" s="1" t="s">
        <v>164</v>
      </c>
      <c r="F188"/>
      <c r="G188"/>
      <c r="P188" s="48" t="s">
        <v>556</v>
      </c>
    </row>
    <row r="189" spans="5:16">
      <c r="E189" s="6" t="s">
        <v>13</v>
      </c>
      <c r="F189" s="7">
        <f>SUM(F163:F188)</f>
        <v>337199</v>
      </c>
      <c r="G189" s="7">
        <f t="shared" ref="G189:O189" si="23">IF(G4=$BF$1,"",SUM(G163:G188))</f>
        <v>324746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1152</v>
      </c>
      <c r="G197" s="38">
        <v>1064</v>
      </c>
      <c r="P197" s="48" t="s">
        <v>546</v>
      </c>
    </row>
    <row r="198" spans="5:16">
      <c r="E198" s="1" t="s">
        <v>173</v>
      </c>
      <c r="F198" s="38">
        <v>487</v>
      </c>
      <c r="G198" s="38">
        <v>519</v>
      </c>
      <c r="P198" s="48" t="s">
        <v>546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32</v>
      </c>
      <c r="G203">
        <v>60</v>
      </c>
      <c r="P203" s="48" t="s">
        <v>534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4616</v>
      </c>
      <c r="G209">
        <v>1438</v>
      </c>
      <c r="P209" s="48" t="s">
        <v>546</v>
      </c>
    </row>
    <row r="210" spans="5:16">
      <c r="E210" s="6" t="s">
        <v>14</v>
      </c>
      <c r="F210" s="7">
        <f>SUM(F191:F209)</f>
        <v>6287</v>
      </c>
      <c r="G210" s="7">
        <f t="shared" ref="G210:O210" si="24">IF(G4=$BF$1,"",SUM(G191:G209))</f>
        <v>3081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107010+107400</f>
        <v>214410</v>
      </c>
      <c r="G212">
        <f>107010+106350</f>
        <v>213360</v>
      </c>
      <c r="P212" s="48" t="s">
        <v>534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252546</v>
      </c>
      <c r="G217" s="38">
        <v>265860</v>
      </c>
      <c r="P217" s="48" t="s">
        <v>546</v>
      </c>
    </row>
    <row r="218" spans="5:16">
      <c r="E218" s="1" t="s">
        <v>188</v>
      </c>
    </row>
    <row r="219" spans="5:16">
      <c r="E219" s="1" t="s">
        <v>189</v>
      </c>
      <c r="F219">
        <v>-1430</v>
      </c>
      <c r="G219">
        <v>-2467</v>
      </c>
      <c r="P219" s="48" t="s">
        <v>571</v>
      </c>
    </row>
    <row r="220" spans="5:16">
      <c r="E220" s="1" t="s">
        <v>190</v>
      </c>
    </row>
    <row r="221" spans="5:16">
      <c r="E221" s="1" t="s">
        <v>67</v>
      </c>
      <c r="F221">
        <f>3656-1735</f>
        <v>1921</v>
      </c>
      <c r="G221">
        <f>3656+418</f>
        <v>4074</v>
      </c>
      <c r="P221" s="48" t="s">
        <v>534</v>
      </c>
    </row>
    <row r="222" spans="5:16">
      <c r="E222" s="1" t="s">
        <v>191</v>
      </c>
    </row>
    <row r="223" spans="5:16">
      <c r="E223" s="1" t="s">
        <v>192</v>
      </c>
      <c r="F223">
        <v>-8878</v>
      </c>
      <c r="G223">
        <v>-9020</v>
      </c>
      <c r="P223" s="48" t="s">
        <v>571</v>
      </c>
    </row>
    <row r="224" spans="5:16">
      <c r="E224" s="12" t="s">
        <v>193</v>
      </c>
    </row>
    <row r="225" spans="5:15">
      <c r="E225" s="12" t="s">
        <v>194</v>
      </c>
    </row>
    <row r="227" spans="5:15">
      <c r="E227" s="6" t="s">
        <v>195</v>
      </c>
      <c r="F227" s="7">
        <f>SUM(F212:F226)</f>
        <v>458569</v>
      </c>
      <c r="G227" s="7">
        <f t="shared" ref="G227:O227" si="25">IF(G4=$BF$1,"",SUM(G212:G226))</f>
        <v>471807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197</v>
      </c>
    </row>
    <row r="230" spans="5:15">
      <c r="E230" s="1" t="s">
        <v>198</v>
      </c>
    </row>
    <row r="231" spans="5:15">
      <c r="E231" s="1" t="s">
        <v>199</v>
      </c>
    </row>
    <row r="232" spans="5:15">
      <c r="E232" s="1" t="s">
        <v>200</v>
      </c>
    </row>
    <row r="233" spans="5:15">
      <c r="E233" s="1" t="s">
        <v>201</v>
      </c>
    </row>
    <row r="234" spans="5:15">
      <c r="E234" s="1" t="s">
        <v>202</v>
      </c>
    </row>
    <row r="235" spans="5:15">
      <c r="E235" s="1" t="s">
        <v>203</v>
      </c>
    </row>
    <row r="236" spans="5:15">
      <c r="E236" s="1" t="s">
        <v>53</v>
      </c>
    </row>
    <row r="237" spans="5:15">
      <c r="E237" s="1" t="s">
        <v>204</v>
      </c>
    </row>
    <row r="238" spans="5:15">
      <c r="E238" s="1" t="s">
        <v>205</v>
      </c>
    </row>
    <row r="239" spans="5:15">
      <c r="E239" s="1" t="s">
        <v>206</v>
      </c>
    </row>
    <row r="240" spans="5:15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21462</v>
      </c>
      <c r="G267">
        <v>48747</v>
      </c>
      <c r="H267">
        <v>25818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14164</v>
      </c>
      <c r="G271">
        <v>13756</v>
      </c>
      <c r="H271">
        <v>16680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310</v>
      </c>
      <c r="G278">
        <v>620</v>
      </c>
      <c r="H278">
        <v>155</v>
      </c>
    </row>
    <row r="279" spans="5:8" ht="25.5">
      <c r="E279" s="1" t="s">
        <v>244</v>
      </c>
    </row>
    <row r="280" spans="5:8" ht="25.5" customHeight="1">
      <c r="E280" s="1" t="s">
        <v>245</v>
      </c>
      <c r="F280">
        <v>-2</v>
      </c>
      <c r="G280">
        <v>26</v>
      </c>
      <c r="H280">
        <v>-26</v>
      </c>
    </row>
    <row r="281" spans="5:8" ht="25.5" customHeight="1">
      <c r="E281" s="1" t="s">
        <v>246</v>
      </c>
    </row>
    <row r="284" spans="5:8">
      <c r="E284" s="1" t="s">
        <v>247</v>
      </c>
      <c r="F284">
        <v>-6475</v>
      </c>
      <c r="G284">
        <v>1389</v>
      </c>
      <c r="H284">
        <v>-7390</v>
      </c>
    </row>
    <row r="285" spans="5:8" ht="25.5">
      <c r="E285" s="1" t="s">
        <v>248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</row>
    <row r="289" spans="5:15" ht="25.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7997</v>
      </c>
      <c r="G296" s="7">
        <f>IF(G4=$BF$1,"",G271+G272+G273+G274+G275+G276+G277+G278+G279+G280+G281+G282+G283+G284+G285+G286+G287+G288+G289+G290+G291+G292+G293+G294+G295)</f>
        <v>15791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29459</v>
      </c>
      <c r="G297" s="7">
        <f t="shared" ref="G297:O297" si="27">IF(G4=$BF$1,"",MIN(F267,F268,F269)+F296)</f>
        <v>29459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  <c r="F299">
        <v>-15054</v>
      </c>
      <c r="G299">
        <v>-1716</v>
      </c>
      <c r="H299">
        <v>2250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2067</v>
      </c>
      <c r="G302">
        <v>-647</v>
      </c>
      <c r="H302">
        <v>862</v>
      </c>
    </row>
    <row r="303" spans="5:15" ht="25.5">
      <c r="E303" s="1" t="s">
        <v>265</v>
      </c>
      <c r="F303">
        <v>41656</v>
      </c>
      <c r="G303">
        <v>-14602</v>
      </c>
      <c r="H303">
        <v>-1998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</row>
    <row r="315" spans="5:15" ht="25.5">
      <c r="E315" s="1" t="s">
        <v>275</v>
      </c>
      <c r="F315">
        <v>-54905</v>
      </c>
      <c r="G315">
        <v>18422</v>
      </c>
      <c r="H315">
        <v>-2912</v>
      </c>
    </row>
    <row r="316" spans="5:15">
      <c r="E316" s="1" t="s">
        <v>276</v>
      </c>
    </row>
    <row r="317" spans="5:15">
      <c r="E317" s="1" t="s">
        <v>277</v>
      </c>
      <c r="F317">
        <v>5471</v>
      </c>
      <c r="G317">
        <v>-5140</v>
      </c>
      <c r="H317">
        <v>3985</v>
      </c>
    </row>
    <row r="318" spans="5:15" ht="25.5">
      <c r="E318" s="6" t="s">
        <v>278</v>
      </c>
      <c r="F318" s="7">
        <f>F299+F300+F301+F302+F303+F304+F305+F306+F307+F308+F309+F310+F311+F312+F313+F314+F315+F316+F317</f>
        <v>-20765</v>
      </c>
      <c r="G318" s="7">
        <f>IF(G4=$BF$1,"",G299+G300+G301+G302+G303+G304+G305+G306+G307+G308+G309+G310+G311+G312+G313+G314+G315+G316+G317)</f>
        <v>-3683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8694</v>
      </c>
      <c r="G319" s="7">
        <f t="shared" ref="G319:O319" si="28">IF(G4=$BF$1,"",G297+G318)</f>
        <v>25776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8694</v>
      </c>
      <c r="G326" s="7">
        <f t="shared" ref="G326:O326" si="30">IF(G4=$BF$1,"",G325+G319)</f>
        <v>25776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-9982</v>
      </c>
      <c r="G328">
        <v>-7902</v>
      </c>
      <c r="H328">
        <v>-39818</v>
      </c>
    </row>
    <row r="329" spans="5:15">
      <c r="E329" s="1" t="s">
        <v>288</v>
      </c>
      <c r="F329">
        <v>-296</v>
      </c>
      <c r="G329">
        <v>470</v>
      </c>
      <c r="H329">
        <v>-5</v>
      </c>
    </row>
    <row r="330" spans="5:15">
      <c r="E330" s="1" t="s">
        <v>289</v>
      </c>
    </row>
    <row r="331" spans="5:15" ht="25.5">
      <c r="E331" s="1" t="s">
        <v>290</v>
      </c>
      <c r="F331">
        <v>-3708</v>
      </c>
      <c r="G331">
        <v>-37</v>
      </c>
      <c r="H331">
        <v>-9175</v>
      </c>
    </row>
    <row r="332" spans="5:15" ht="25.5">
      <c r="E332" s="12" t="s">
        <v>291</v>
      </c>
      <c r="F332">
        <v>48402</v>
      </c>
      <c r="G332">
        <v>38532</v>
      </c>
      <c r="H332">
        <v>57119</v>
      </c>
    </row>
    <row r="333" spans="5:15" ht="25.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34416</v>
      </c>
      <c r="G337" s="7">
        <f>IF(G4=$BF$1,"",SUM(G328:G336))</f>
        <v>31063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0</v>
      </c>
      <c r="G339">
        <v>568</v>
      </c>
      <c r="H339">
        <v>132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0</v>
      </c>
      <c r="G352" s="7">
        <f>IF(G4=$BF$1,"",SUM(G339:G351))</f>
        <v>568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43110</v>
      </c>
      <c r="G353" s="7">
        <f t="shared" ref="G353:O353" si="33">IF(G4=$BF$1,"",G326+G337+G352)</f>
        <v>57407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43110</v>
      </c>
      <c r="G355" s="7">
        <f t="shared" ref="G355:O355" si="34">IF(G4=$BF$1,"",G353+G354)</f>
        <v>57407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</row>
    <row r="357" spans="5:15">
      <c r="E357" s="6" t="s">
        <v>316</v>
      </c>
      <c r="F357" s="7">
        <f>F355+F356</f>
        <v>43110</v>
      </c>
      <c r="G357" s="7">
        <f t="shared" ref="G357:O357" si="35">IF(G4=$BF$1,"",G355+G356)</f>
        <v>57407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-0.14665276734706079</v>
      </c>
      <c r="G364" s="24">
        <f t="shared" si="37"/>
        <v>97.517423312883437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-0.4506796040226273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3.0276351430779582E-3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0.24377268607507366</v>
      </c>
      <c r="G369" s="27">
        <f t="shared" si="41"/>
        <v>0.24200757986192845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1.1894910291943424E-2</v>
      </c>
      <c r="G370" s="27">
        <f t="shared" si="42"/>
        <v>7.3774748822107397E-2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4.0817786028807576E-2</v>
      </c>
      <c r="G371" s="28">
        <f t="shared" si="43"/>
        <v>6.3408795678756333E-2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3.4869179794403127E-2</v>
      </c>
      <c r="G372" s="27">
        <f t="shared" si="44"/>
        <v>6.3669128626346549E-2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6.0987550401357268E-2</v>
      </c>
      <c r="G373" s="27">
        <f t="shared" si="45"/>
        <v>0.10790853039484366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0.42825741376838244</v>
      </c>
      <c r="G376" s="30">
        <f t="shared" si="47"/>
        <v>0.40997131187518288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0.74903885783818791</v>
      </c>
      <c r="G377" s="30">
        <f t="shared" si="48"/>
        <v>0.69483284478610963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14.424778761061948</v>
      </c>
      <c r="G378" s="30">
        <f t="shared" si="49"/>
        <v>93.578199052132703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1.9615064101613586</v>
      </c>
      <c r="G382" s="32">
        <f t="shared" si="51"/>
        <v>2.1646609965942614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1.5605562294075606</v>
      </c>
      <c r="G383" s="32">
        <f t="shared" si="52"/>
        <v>1.7035375339496099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0.44158493945711585</v>
      </c>
      <c r="G384" s="32">
        <f t="shared" si="53"/>
        <v>0.59926527193560508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2.5782994611490546E-2</v>
      </c>
      <c r="G385" s="32">
        <f t="shared" si="54"/>
        <v>7.9372802128432687E-2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138023</v>
      </c>
      <c r="G418" s="17">
        <f>G130-G417</f>
        <v>184452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8:G139 F137:G137 H146:O150 E267:O269 F333:O336 E330:E336 E339:O351 E89:G97 E130:G136 H152:O159 E156:G159">
    <cfRule type="expression" dxfId="47" priority="28">
      <formula>MOD(ROW(),2)=0</formula>
    </cfRule>
  </conditionalFormatting>
  <conditionalFormatting sqref="F101:G103">
    <cfRule type="expression" dxfId="46" priority="27">
      <formula>MOD(ROW(),2)=0</formula>
    </cfRule>
  </conditionalFormatting>
  <conditionalFormatting sqref="E243:G243">
    <cfRule type="expression" dxfId="45" priority="33">
      <formula>MOD(ROW(),2)=0</formula>
    </cfRule>
  </conditionalFormatting>
  <conditionalFormatting sqref="E323:E324">
    <cfRule type="expression" dxfId="44" priority="29">
      <formula>MOD(ROW(),2)=0</formula>
    </cfRule>
  </conditionalFormatting>
  <conditionalFormatting sqref="E329">
    <cfRule type="expression" dxfId="43" priority="26">
      <formula>MOD(ROW(),2)=0</formula>
    </cfRule>
  </conditionalFormatting>
  <conditionalFormatting sqref="E24:G29">
    <cfRule type="expression" dxfId="42" priority="46">
      <formula>MOD(ROW(),2)=0</formula>
    </cfRule>
  </conditionalFormatting>
  <conditionalFormatting sqref="E99:G99 E328:G328 F329:G332 E31:G42">
    <cfRule type="expression" dxfId="41" priority="47">
      <formula>MOD(ROW(),2)=0</formula>
    </cfRule>
  </conditionalFormatting>
  <conditionalFormatting sqref="E45:G58">
    <cfRule type="expression" dxfId="40" priority="45">
      <formula>MOD(ROW(),2)=0</formula>
    </cfRule>
  </conditionalFormatting>
  <conditionalFormatting sqref="E60:G66">
    <cfRule type="expression" dxfId="39" priority="44">
      <formula>MOD(ROW(),2)=0</formula>
    </cfRule>
  </conditionalFormatting>
  <conditionalFormatting sqref="E68:G70">
    <cfRule type="expression" dxfId="38" priority="43">
      <formula>MOD(ROW(),2)=0</formula>
    </cfRule>
  </conditionalFormatting>
  <conditionalFormatting sqref="E72:G82">
    <cfRule type="expression" dxfId="37" priority="42">
      <formula>MOD(ROW(),2)=0</formula>
    </cfRule>
  </conditionalFormatting>
  <conditionalFormatting sqref="E84:G86">
    <cfRule type="expression" dxfId="36" priority="41">
      <formula>MOD(ROW(),2)=0</formula>
    </cfRule>
  </conditionalFormatting>
  <conditionalFormatting sqref="E107:G127">
    <cfRule type="expression" dxfId="35" priority="40">
      <formula>MOD(ROW(),2)=0</formula>
    </cfRule>
  </conditionalFormatting>
  <conditionalFormatting sqref="E141:G144">
    <cfRule type="expression" dxfId="34" priority="39">
      <formula>MOD(ROW(),2)=0</formula>
    </cfRule>
  </conditionalFormatting>
  <conditionalFormatting sqref="E146:G150 F155:G155 E151 E152:G154">
    <cfRule type="expression" dxfId="33" priority="38">
      <formula>MOD(ROW(),2)=0</formula>
    </cfRule>
  </conditionalFormatting>
  <conditionalFormatting sqref="E163:G188">
    <cfRule type="expression" dxfId="32" priority="37">
      <formula>MOD(ROW(),2)=0</formula>
    </cfRule>
  </conditionalFormatting>
  <conditionalFormatting sqref="E191:G209">
    <cfRule type="expression" dxfId="31" priority="36">
      <formula>MOD(ROW(),2)=0</formula>
    </cfRule>
  </conditionalFormatting>
  <conditionalFormatting sqref="E212:G226">
    <cfRule type="expression" dxfId="30" priority="35">
      <formula>MOD(ROW(),2)=0</formula>
    </cfRule>
  </conditionalFormatting>
  <conditionalFormatting sqref="E229:G242">
    <cfRule type="expression" dxfId="29" priority="34">
      <formula>MOD(ROW(),2)=0</formula>
    </cfRule>
  </conditionalFormatting>
  <conditionalFormatting sqref="E245:G262">
    <cfRule type="expression" dxfId="28" priority="32">
      <formula>MOD(ROW(),2)=0</formula>
    </cfRule>
  </conditionalFormatting>
  <conditionalFormatting sqref="E271:G295 E321:G322 E354:F354 E356:F356 E358:G360 F323:G324 E299:G317">
    <cfRule type="expression" dxfId="27" priority="31">
      <formula>MOD(ROW(),2)=0</formula>
    </cfRule>
  </conditionalFormatting>
  <conditionalFormatting sqref="G354 G356">
    <cfRule type="expression" dxfId="26" priority="30">
      <formula>MOD(ROW(),2)=0</formula>
    </cfRule>
  </conditionalFormatting>
  <conditionalFormatting sqref="E105:G106">
    <cfRule type="expression" dxfId="25" priority="25">
      <formula>MOD(ROW(),2)=0</formula>
    </cfRule>
  </conditionalFormatting>
  <conditionalFormatting sqref="E155">
    <cfRule type="expression" dxfId="24" priority="24">
      <formula>MOD(ROW(),2)=0</formula>
    </cfRule>
  </conditionalFormatting>
  <conditionalFormatting sqref="H24:O29">
    <cfRule type="expression" dxfId="23" priority="23">
      <formula>MOD(ROW(),2)=0</formula>
    </cfRule>
  </conditionalFormatting>
  <conditionalFormatting sqref="H89:O97">
    <cfRule type="expression" dxfId="22" priority="4">
      <formula>MOD(ROW(),2)=0</formula>
    </cfRule>
  </conditionalFormatting>
  <conditionalFormatting sqref="H101:O103">
    <cfRule type="expression" dxfId="21" priority="3">
      <formula>MOD(ROW(),2)=0</formula>
    </cfRule>
  </conditionalFormatting>
  <conditionalFormatting sqref="H243:O243">
    <cfRule type="expression" dxfId="20" priority="8">
      <formula>MOD(ROW(),2)=0</formula>
    </cfRule>
  </conditionalFormatting>
  <conditionalFormatting sqref="H31:O42 H99:O99 H328:O332">
    <cfRule type="expression" dxfId="19" priority="22">
      <formula>MOD(ROW(),2)=0</formula>
    </cfRule>
  </conditionalFormatting>
  <conditionalFormatting sqref="H45:O58">
    <cfRule type="expression" dxfId="18" priority="21">
      <formula>MOD(ROW(),2)=0</formula>
    </cfRule>
  </conditionalFormatting>
  <conditionalFormatting sqref="H60:O66">
    <cfRule type="expression" dxfId="17" priority="20">
      <formula>MOD(ROW(),2)=0</formula>
    </cfRule>
  </conditionalFormatting>
  <conditionalFormatting sqref="H68:O70">
    <cfRule type="expression" dxfId="16" priority="19">
      <formula>MOD(ROW(),2)=0</formula>
    </cfRule>
  </conditionalFormatting>
  <conditionalFormatting sqref="H72:O82">
    <cfRule type="expression" dxfId="15" priority="18">
      <formula>MOD(ROW(),2)=0</formula>
    </cfRule>
  </conditionalFormatting>
  <conditionalFormatting sqref="H84:O86">
    <cfRule type="expression" dxfId="14" priority="17">
      <formula>MOD(ROW(),2)=0</formula>
    </cfRule>
  </conditionalFormatting>
  <conditionalFormatting sqref="H107:O127">
    <cfRule type="expression" dxfId="13" priority="16">
      <formula>MOD(ROW(),2)=0</formula>
    </cfRule>
  </conditionalFormatting>
  <conditionalFormatting sqref="H130:O139">
    <cfRule type="expression" dxfId="12" priority="15">
      <formula>MOD(ROW(),2)=0</formula>
    </cfRule>
  </conditionalFormatting>
  <conditionalFormatting sqref="H141:O144">
    <cfRule type="expression" dxfId="11" priority="14">
      <formula>MOD(ROW(),2)=0</formula>
    </cfRule>
  </conditionalFormatting>
  <conditionalFormatting sqref="H163:O188">
    <cfRule type="expression" dxfId="10" priority="12">
      <formula>MOD(ROW(),2)=0</formula>
    </cfRule>
  </conditionalFormatting>
  <conditionalFormatting sqref="H191:O209">
    <cfRule type="expression" dxfId="9" priority="11">
      <formula>MOD(ROW(),2)=0</formula>
    </cfRule>
  </conditionalFormatting>
  <conditionalFormatting sqref="H212:O226">
    <cfRule type="expression" dxfId="8" priority="10">
      <formula>MOD(ROW(),2)=0</formula>
    </cfRule>
  </conditionalFormatting>
  <conditionalFormatting sqref="H229:O242">
    <cfRule type="expression" dxfId="7" priority="9">
      <formula>MOD(ROW(),2)=0</formula>
    </cfRule>
  </conditionalFormatting>
  <conditionalFormatting sqref="H245:O262">
    <cfRule type="expression" dxfId="6" priority="7">
      <formula>MOD(ROW(),2)=0</formula>
    </cfRule>
  </conditionalFormatting>
  <conditionalFormatting sqref="H271:O295 H321:O324 H358:O360 H299:O317">
    <cfRule type="expression" dxfId="5" priority="6">
      <formula>MOD(ROW(),2)=0</formula>
    </cfRule>
  </conditionalFormatting>
  <conditionalFormatting sqref="H354:O354 H356:O356">
    <cfRule type="expression" dxfId="4" priority="5">
      <formula>MOD(ROW(),2)=0</formula>
    </cfRule>
  </conditionalFormatting>
  <conditionalFormatting sqref="H105:O106">
    <cfRule type="expression" dxfId="3" priority="2">
      <formula>MOD(ROW(),2)=0</formula>
    </cfRule>
  </conditionalFormatting>
  <conditionalFormatting sqref="F151:O151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517</v>
      </c>
      <c r="B1" s="39" t="s">
        <v>518</v>
      </c>
      <c r="C1" s="39" t="s">
        <v>519</v>
      </c>
      <c r="D1" s="39" t="s">
        <v>520</v>
      </c>
      <c r="E1" s="39"/>
    </row>
    <row r="2" spans="1:5">
      <c r="A2" s="41" t="s">
        <v>535</v>
      </c>
      <c r="B2" s="41" t="s">
        <v>521</v>
      </c>
      <c r="C2" s="39">
        <v>1</v>
      </c>
      <c r="D2" s="39" t="s">
        <v>522</v>
      </c>
      <c r="E2" s="39"/>
    </row>
    <row r="3" spans="1:5">
      <c r="A3" s="42" t="s">
        <v>537</v>
      </c>
      <c r="B3" s="42" t="s">
        <v>536</v>
      </c>
      <c r="C3" s="39">
        <v>0</v>
      </c>
      <c r="D3" s="39" t="s">
        <v>522</v>
      </c>
    </row>
    <row r="4" spans="1:5">
      <c r="A4" s="41" t="s">
        <v>545</v>
      </c>
      <c r="B4" s="41" t="s">
        <v>540</v>
      </c>
      <c r="C4" s="39">
        <v>0</v>
      </c>
      <c r="D4" s="39" t="s">
        <v>522</v>
      </c>
    </row>
    <row r="5" spans="1:5">
      <c r="A5" s="1" t="s">
        <v>541</v>
      </c>
      <c r="B5" s="1" t="s">
        <v>541</v>
      </c>
      <c r="C5" s="39">
        <v>0</v>
      </c>
      <c r="D5" s="39" t="s">
        <v>522</v>
      </c>
    </row>
    <row r="6" spans="1:5">
      <c r="A6" s="44" t="s">
        <v>542</v>
      </c>
      <c r="B6" s="44" t="s">
        <v>544</v>
      </c>
      <c r="C6" s="39">
        <v>0</v>
      </c>
      <c r="D6" s="39" t="s">
        <v>522</v>
      </c>
    </row>
    <row r="7" spans="1:5">
      <c r="A7" s="41" t="s">
        <v>543</v>
      </c>
      <c r="B7" s="41" t="s">
        <v>614</v>
      </c>
      <c r="C7" s="39">
        <v>0</v>
      </c>
      <c r="D7" s="39" t="s">
        <v>522</v>
      </c>
    </row>
    <row r="8" spans="1:5">
      <c r="A8" s="43" t="s">
        <v>523</v>
      </c>
      <c r="B8" s="42" t="s">
        <v>50</v>
      </c>
      <c r="C8" s="39">
        <v>1</v>
      </c>
      <c r="D8" s="39" t="s">
        <v>522</v>
      </c>
    </row>
    <row r="9" spans="1:5">
      <c r="A9" s="42" t="s">
        <v>548</v>
      </c>
      <c r="B9" s="42" t="s">
        <v>547</v>
      </c>
      <c r="C9" s="39">
        <v>1</v>
      </c>
      <c r="D9" s="39" t="s">
        <v>522</v>
      </c>
    </row>
    <row r="10" spans="1:5">
      <c r="A10" s="45" t="s">
        <v>549</v>
      </c>
      <c r="B10" s="42" t="s">
        <v>47</v>
      </c>
      <c r="C10" s="39">
        <v>1</v>
      </c>
      <c r="D10" s="39" t="s">
        <v>522</v>
      </c>
    </row>
    <row r="11" spans="1:5">
      <c r="A11" s="43" t="s">
        <v>551</v>
      </c>
      <c r="B11" s="43" t="s">
        <v>550</v>
      </c>
      <c r="C11" s="39">
        <v>1</v>
      </c>
      <c r="D11" s="39" t="s">
        <v>522</v>
      </c>
    </row>
    <row r="12" spans="1:5">
      <c r="A12" s="46" t="s">
        <v>553</v>
      </c>
      <c r="B12" s="46" t="s">
        <v>552</v>
      </c>
      <c r="C12" s="39">
        <v>1</v>
      </c>
      <c r="D12" s="39" t="s">
        <v>522</v>
      </c>
    </row>
    <row r="13" spans="1:5">
      <c r="A13" s="45" t="s">
        <v>524</v>
      </c>
      <c r="B13" s="45" t="s">
        <v>554</v>
      </c>
      <c r="C13" s="39">
        <v>0</v>
      </c>
      <c r="D13" s="39" t="s">
        <v>522</v>
      </c>
    </row>
    <row r="14" spans="1:5">
      <c r="A14" s="45" t="s">
        <v>555</v>
      </c>
      <c r="B14" s="45" t="s">
        <v>547</v>
      </c>
      <c r="C14" s="39">
        <v>1</v>
      </c>
      <c r="D14" s="39" t="s">
        <v>522</v>
      </c>
    </row>
    <row r="15" spans="1:5">
      <c r="A15" s="46" t="s">
        <v>558</v>
      </c>
      <c r="B15" s="46" t="s">
        <v>557</v>
      </c>
      <c r="C15" s="39">
        <v>0</v>
      </c>
      <c r="D15" s="39" t="s">
        <v>522</v>
      </c>
    </row>
    <row r="16" spans="1:5">
      <c r="A16" s="46" t="s">
        <v>560</v>
      </c>
      <c r="B16" s="46" t="s">
        <v>559</v>
      </c>
      <c r="C16" s="39">
        <v>1</v>
      </c>
      <c r="D16" s="39" t="s">
        <v>522</v>
      </c>
    </row>
    <row r="17" spans="1:4">
      <c r="A17" s="46" t="s">
        <v>561</v>
      </c>
      <c r="B17" s="46" t="s">
        <v>525</v>
      </c>
      <c r="C17" s="39">
        <v>1</v>
      </c>
      <c r="D17" s="39" t="s">
        <v>522</v>
      </c>
    </row>
    <row r="18" spans="1:4">
      <c r="A18" s="46" t="s">
        <v>562</v>
      </c>
      <c r="B18" s="46" t="s">
        <v>525</v>
      </c>
      <c r="C18" s="39">
        <v>1</v>
      </c>
      <c r="D18" s="39" t="s">
        <v>522</v>
      </c>
    </row>
    <row r="19" spans="1:4">
      <c r="A19" s="43" t="s">
        <v>563</v>
      </c>
      <c r="B19" s="43" t="s">
        <v>526</v>
      </c>
      <c r="C19" s="39">
        <v>1</v>
      </c>
      <c r="D19" s="39" t="s">
        <v>522</v>
      </c>
    </row>
    <row r="20" spans="1:4">
      <c r="A20" s="43" t="s">
        <v>564</v>
      </c>
      <c r="B20" s="43" t="s">
        <v>526</v>
      </c>
      <c r="C20" s="39">
        <v>1</v>
      </c>
      <c r="D20" s="39" t="s">
        <v>522</v>
      </c>
    </row>
    <row r="21" spans="1:4">
      <c r="A21" s="43" t="s">
        <v>565</v>
      </c>
      <c r="B21" s="43" t="s">
        <v>526</v>
      </c>
      <c r="C21" s="39">
        <v>1</v>
      </c>
      <c r="D21" s="39" t="s">
        <v>522</v>
      </c>
    </row>
    <row r="22" spans="1:4">
      <c r="A22" s="46" t="s">
        <v>566</v>
      </c>
      <c r="B22" s="46" t="s">
        <v>526</v>
      </c>
      <c r="C22" s="39">
        <v>1</v>
      </c>
      <c r="D22" s="39" t="s">
        <v>522</v>
      </c>
    </row>
    <row r="23" spans="1:4">
      <c r="A23" s="47" t="s">
        <v>567</v>
      </c>
      <c r="B23" s="46" t="s">
        <v>570</v>
      </c>
      <c r="C23" s="39">
        <v>1</v>
      </c>
      <c r="D23" s="39" t="s">
        <v>522</v>
      </c>
    </row>
    <row r="24" spans="1:4">
      <c r="A24" s="46" t="s">
        <v>568</v>
      </c>
      <c r="B24" s="46" t="s">
        <v>527</v>
      </c>
      <c r="C24" s="39">
        <v>1</v>
      </c>
      <c r="D24" s="39" t="s">
        <v>522</v>
      </c>
    </row>
    <row r="25" spans="1:4">
      <c r="A25" s="46" t="s">
        <v>569</v>
      </c>
      <c r="B25" s="46" t="s">
        <v>525</v>
      </c>
      <c r="C25" s="39">
        <v>1</v>
      </c>
      <c r="D25" s="39" t="s">
        <v>522</v>
      </c>
    </row>
    <row r="26" spans="1:4">
      <c r="A26" s="47" t="s">
        <v>573</v>
      </c>
      <c r="B26" s="47" t="s">
        <v>572</v>
      </c>
      <c r="C26" s="39">
        <v>1</v>
      </c>
      <c r="D26" s="39" t="s">
        <v>522</v>
      </c>
    </row>
    <row r="27" spans="1:4">
      <c r="A27" t="s">
        <v>379</v>
      </c>
      <c r="B27" s="47" t="s">
        <v>574</v>
      </c>
      <c r="C27" s="39">
        <v>1</v>
      </c>
      <c r="D27" s="39" t="s">
        <v>522</v>
      </c>
    </row>
    <row r="28" spans="1:4">
      <c r="A28" s="46" t="s">
        <v>576</v>
      </c>
      <c r="B28" s="47" t="s">
        <v>575</v>
      </c>
      <c r="C28" s="39">
        <v>1</v>
      </c>
      <c r="D28" s="39" t="s">
        <v>522</v>
      </c>
    </row>
    <row r="29" spans="1:4" ht="25.5">
      <c r="A29" s="46" t="s">
        <v>577</v>
      </c>
      <c r="B29" s="47" t="s">
        <v>137</v>
      </c>
      <c r="C29" s="39">
        <v>1</v>
      </c>
      <c r="D29" s="39" t="s">
        <v>522</v>
      </c>
    </row>
    <row r="30" spans="1:4">
      <c r="A30" s="42" t="s">
        <v>578</v>
      </c>
      <c r="B30" s="47" t="s">
        <v>579</v>
      </c>
      <c r="C30" s="39">
        <v>1</v>
      </c>
      <c r="D30" s="39" t="s">
        <v>522</v>
      </c>
    </row>
    <row r="31" spans="1:4">
      <c r="A31" s="42" t="s">
        <v>580</v>
      </c>
      <c r="B31" s="42" t="s">
        <v>139</v>
      </c>
      <c r="C31" s="39">
        <v>1</v>
      </c>
      <c r="D31" s="39" t="s">
        <v>522</v>
      </c>
    </row>
    <row r="32" spans="1:4">
      <c r="A32" s="42" t="s">
        <v>581</v>
      </c>
      <c r="B32" s="42" t="s">
        <v>128</v>
      </c>
      <c r="C32" s="39">
        <v>1</v>
      </c>
      <c r="D32" s="39" t="s">
        <v>522</v>
      </c>
    </row>
    <row r="33" spans="1:4">
      <c r="A33" s="45" t="s">
        <v>583</v>
      </c>
      <c r="B33" s="47" t="s">
        <v>582</v>
      </c>
      <c r="C33" s="39">
        <v>1</v>
      </c>
      <c r="D33" s="39" t="s">
        <v>522</v>
      </c>
    </row>
    <row r="34" spans="1:4">
      <c r="A34" s="45" t="s">
        <v>585</v>
      </c>
      <c r="B34" s="47" t="s">
        <v>584</v>
      </c>
      <c r="C34" s="39">
        <v>1</v>
      </c>
      <c r="D34" s="39" t="s">
        <v>522</v>
      </c>
    </row>
    <row r="35" spans="1:4">
      <c r="A35" s="45" t="s">
        <v>586</v>
      </c>
      <c r="B35" s="47" t="s">
        <v>584</v>
      </c>
      <c r="C35" s="39">
        <v>1</v>
      </c>
      <c r="D35" s="39" t="s">
        <v>522</v>
      </c>
    </row>
    <row r="36" spans="1:4">
      <c r="A36" s="45" t="s">
        <v>578</v>
      </c>
      <c r="B36" s="42" t="s">
        <v>528</v>
      </c>
      <c r="C36" s="39">
        <v>1</v>
      </c>
      <c r="D36" s="39" t="s">
        <v>522</v>
      </c>
    </row>
    <row r="37" spans="1:4">
      <c r="A37" s="45" t="s">
        <v>589</v>
      </c>
      <c r="B37" s="47" t="s">
        <v>588</v>
      </c>
      <c r="C37" s="39">
        <v>1</v>
      </c>
      <c r="D37" s="39" t="s">
        <v>522</v>
      </c>
    </row>
    <row r="38" spans="1:4">
      <c r="A38" s="45" t="s">
        <v>591</v>
      </c>
      <c r="B38" s="42" t="s">
        <v>590</v>
      </c>
      <c r="C38" s="39">
        <v>1</v>
      </c>
      <c r="D38" s="39" t="s">
        <v>522</v>
      </c>
    </row>
    <row r="39" spans="1:4">
      <c r="A39" s="45" t="s">
        <v>592</v>
      </c>
      <c r="B39" s="47" t="s">
        <v>593</v>
      </c>
      <c r="C39" s="39">
        <v>1</v>
      </c>
      <c r="D39" s="39" t="s">
        <v>522</v>
      </c>
    </row>
    <row r="40" spans="1:4">
      <c r="A40" s="42" t="s">
        <v>595</v>
      </c>
      <c r="B40" s="47" t="s">
        <v>594</v>
      </c>
      <c r="C40" s="39">
        <v>1</v>
      </c>
      <c r="D40" s="39" t="s">
        <v>522</v>
      </c>
    </row>
    <row r="41" spans="1:4" ht="25.5">
      <c r="A41" s="42" t="s">
        <v>596</v>
      </c>
      <c r="B41" s="47" t="s">
        <v>152</v>
      </c>
      <c r="C41" s="39">
        <v>1</v>
      </c>
      <c r="D41" s="39" t="s">
        <v>522</v>
      </c>
    </row>
    <row r="42" spans="1:4" ht="25.5">
      <c r="A42" s="47" t="s">
        <v>529</v>
      </c>
      <c r="B42" s="47" t="s">
        <v>161</v>
      </c>
      <c r="C42" s="39">
        <v>1</v>
      </c>
      <c r="D42" s="39" t="s">
        <v>522</v>
      </c>
    </row>
    <row r="43" spans="1:4" ht="25.5">
      <c r="A43" s="45" t="s">
        <v>597</v>
      </c>
      <c r="B43" s="47" t="s">
        <v>161</v>
      </c>
      <c r="C43" s="39">
        <v>1</v>
      </c>
      <c r="D43" s="39" t="s">
        <v>522</v>
      </c>
    </row>
    <row r="44" spans="1:4">
      <c r="A44" s="42" t="s">
        <v>599</v>
      </c>
      <c r="B44" s="47" t="s">
        <v>598</v>
      </c>
      <c r="C44" s="39">
        <v>1</v>
      </c>
      <c r="D44" s="39" t="s">
        <v>522</v>
      </c>
    </row>
    <row r="45" spans="1:4">
      <c r="A45" s="45" t="s">
        <v>600</v>
      </c>
      <c r="B45" s="47" t="s">
        <v>598</v>
      </c>
      <c r="C45" s="39">
        <v>1</v>
      </c>
      <c r="D45" s="39" t="s">
        <v>522</v>
      </c>
    </row>
    <row r="46" spans="1:4" ht="25.5">
      <c r="A46" s="47" t="s">
        <v>601</v>
      </c>
      <c r="B46" s="47" t="s">
        <v>152</v>
      </c>
      <c r="C46" s="39">
        <v>1</v>
      </c>
      <c r="D46" s="39" t="s">
        <v>522</v>
      </c>
    </row>
    <row r="47" spans="1:4">
      <c r="A47" s="47" t="s">
        <v>599</v>
      </c>
      <c r="B47" s="47" t="s">
        <v>602</v>
      </c>
      <c r="C47" s="39">
        <v>1</v>
      </c>
      <c r="D47" s="39" t="s">
        <v>522</v>
      </c>
    </row>
    <row r="48" spans="1:4">
      <c r="A48" s="47" t="s">
        <v>603</v>
      </c>
      <c r="B48" s="47" t="s">
        <v>530</v>
      </c>
      <c r="C48" s="39">
        <v>1</v>
      </c>
      <c r="D48" s="39" t="s">
        <v>522</v>
      </c>
    </row>
    <row r="49" spans="1:4">
      <c r="A49" s="47" t="s">
        <v>600</v>
      </c>
      <c r="B49" s="47" t="s">
        <v>604</v>
      </c>
      <c r="C49" s="39">
        <v>1</v>
      </c>
      <c r="D49" s="39" t="s">
        <v>522</v>
      </c>
    </row>
    <row r="50" spans="1:4">
      <c r="A50" s="47" t="s">
        <v>532</v>
      </c>
      <c r="B50" s="47" t="s">
        <v>531</v>
      </c>
      <c r="C50" s="39">
        <v>1</v>
      </c>
      <c r="D50" s="39" t="s">
        <v>522</v>
      </c>
    </row>
    <row r="51" spans="1:4">
      <c r="A51" t="s">
        <v>605</v>
      </c>
      <c r="B51" s="47"/>
      <c r="C51" s="39">
        <v>1</v>
      </c>
      <c r="D51" s="39" t="s">
        <v>522</v>
      </c>
    </row>
    <row r="52" spans="1:4">
      <c r="A52" s="47" t="s">
        <v>606</v>
      </c>
      <c r="B52" s="47" t="s">
        <v>533</v>
      </c>
      <c r="C52" s="39">
        <v>1</v>
      </c>
      <c r="D52" s="39" t="s">
        <v>522</v>
      </c>
    </row>
    <row r="53" spans="1:4">
      <c r="A53" s="47" t="s">
        <v>607</v>
      </c>
      <c r="B53" s="47" t="s">
        <v>533</v>
      </c>
      <c r="C53" s="39">
        <v>1</v>
      </c>
      <c r="D53" s="39" t="s">
        <v>522</v>
      </c>
    </row>
    <row r="54" spans="1:4" ht="25.5">
      <c r="A54" s="47" t="s">
        <v>608</v>
      </c>
      <c r="B54" s="47" t="s">
        <v>611</v>
      </c>
      <c r="C54" s="39">
        <v>1</v>
      </c>
      <c r="D54" s="39" t="s">
        <v>522</v>
      </c>
    </row>
    <row r="55" spans="1:4">
      <c r="A55" s="47" t="s">
        <v>609</v>
      </c>
      <c r="B55" s="47" t="s">
        <v>612</v>
      </c>
      <c r="C55" s="39">
        <v>1</v>
      </c>
      <c r="D55" s="39" t="s">
        <v>522</v>
      </c>
    </row>
    <row r="56" spans="1:4">
      <c r="A56" s="47" t="s">
        <v>610</v>
      </c>
      <c r="B56" s="47" t="s">
        <v>559</v>
      </c>
      <c r="C56" s="39">
        <v>1</v>
      </c>
      <c r="D56" s="39" t="s">
        <v>522</v>
      </c>
    </row>
    <row r="57" spans="1:4">
      <c r="A57" s="47" t="s">
        <v>613</v>
      </c>
      <c r="B57" s="47" t="s">
        <v>559</v>
      </c>
      <c r="C57" s="39">
        <v>1</v>
      </c>
      <c r="D57" s="39" t="s">
        <v>522</v>
      </c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conditionalFormatting sqref="B5">
    <cfRule type="expression" dxfId="1" priority="2">
      <formula>MOD(ROW(),2)=0</formula>
    </cfRule>
  </conditionalFormatting>
  <conditionalFormatting sqref="A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7"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F3">
        <v>31</v>
      </c>
    </row>
    <row r="4" spans="1:6">
      <c r="A4" t="s">
        <v>376</v>
      </c>
      <c r="E4">
        <v>2016</v>
      </c>
      <c r="F4">
        <v>2017</v>
      </c>
    </row>
    <row r="5" spans="1:6">
      <c r="A5" t="s">
        <v>377</v>
      </c>
      <c r="B5" t="s">
        <v>116</v>
      </c>
      <c r="C5" t="s">
        <v>116</v>
      </c>
      <c r="D5" t="s">
        <v>116</v>
      </c>
    </row>
    <row r="6" spans="1:6">
      <c r="A6" t="s">
        <v>378</v>
      </c>
      <c r="B6" t="s">
        <v>117</v>
      </c>
      <c r="C6" t="s">
        <v>117</v>
      </c>
      <c r="D6" t="s">
        <v>116</v>
      </c>
      <c r="E6">
        <v>184452</v>
      </c>
      <c r="F6">
        <v>138023</v>
      </c>
    </row>
    <row r="7" spans="1:6">
      <c r="A7" t="s">
        <v>379</v>
      </c>
      <c r="B7" t="s">
        <v>118</v>
      </c>
      <c r="C7" t="s">
        <v>118</v>
      </c>
      <c r="D7" t="s">
        <v>116</v>
      </c>
      <c r="E7">
        <v>10157</v>
      </c>
      <c r="F7">
        <v>10879</v>
      </c>
    </row>
    <row r="8" spans="1:6">
      <c r="A8" t="s">
        <v>380</v>
      </c>
      <c r="B8" t="s">
        <v>352</v>
      </c>
      <c r="C8" t="s">
        <v>137</v>
      </c>
      <c r="D8" t="s">
        <v>116</v>
      </c>
      <c r="E8">
        <v>190998</v>
      </c>
      <c r="F8">
        <v>187571</v>
      </c>
    </row>
    <row r="9" spans="1:6">
      <c r="A9" t="s">
        <v>381</v>
      </c>
    </row>
    <row r="10" spans="1:6">
      <c r="A10" t="s">
        <v>382</v>
      </c>
    </row>
    <row r="11" spans="1:6">
      <c r="A11" t="s">
        <v>383</v>
      </c>
      <c r="B11" t="s">
        <v>126</v>
      </c>
      <c r="C11" t="s">
        <v>126</v>
      </c>
      <c r="D11" t="s">
        <v>116</v>
      </c>
      <c r="E11">
        <v>149748</v>
      </c>
      <c r="F11">
        <v>135200</v>
      </c>
    </row>
    <row r="12" spans="1:6">
      <c r="A12" t="s">
        <v>384</v>
      </c>
      <c r="B12" t="s">
        <v>101</v>
      </c>
      <c r="C12" t="s">
        <v>101</v>
      </c>
      <c r="D12" t="s">
        <v>80</v>
      </c>
      <c r="E12">
        <v>5065</v>
      </c>
    </row>
    <row r="13" spans="1:6">
      <c r="A13" t="s">
        <v>385</v>
      </c>
      <c r="B13" t="s">
        <v>139</v>
      </c>
      <c r="C13" t="s">
        <v>139</v>
      </c>
      <c r="D13" t="s">
        <v>116</v>
      </c>
      <c r="E13">
        <v>138200</v>
      </c>
      <c r="F13">
        <v>147000</v>
      </c>
    </row>
    <row r="14" spans="1:6">
      <c r="A14" t="s">
        <v>386</v>
      </c>
      <c r="B14" t="s">
        <v>120</v>
      </c>
      <c r="C14" t="s">
        <v>120</v>
      </c>
      <c r="D14" t="s">
        <v>116</v>
      </c>
      <c r="E14">
        <v>7150</v>
      </c>
      <c r="F14">
        <v>3250</v>
      </c>
    </row>
    <row r="15" spans="1:6">
      <c r="A15" t="s">
        <v>387</v>
      </c>
      <c r="B15" t="s">
        <v>134</v>
      </c>
      <c r="C15" t="s">
        <v>134</v>
      </c>
      <c r="D15" t="s">
        <v>116</v>
      </c>
      <c r="E15">
        <v>17195</v>
      </c>
      <c r="F15">
        <v>39495</v>
      </c>
    </row>
    <row r="16" spans="1:6">
      <c r="A16" t="s">
        <v>388</v>
      </c>
      <c r="B16" t="s">
        <v>12</v>
      </c>
      <c r="C16" t="s">
        <v>12</v>
      </c>
      <c r="D16" t="s">
        <v>116</v>
      </c>
      <c r="E16">
        <v>702965</v>
      </c>
      <c r="F16">
        <v>661418</v>
      </c>
    </row>
    <row r="17" spans="1:6">
      <c r="A17" t="s">
        <v>389</v>
      </c>
      <c r="B17" t="s">
        <v>103</v>
      </c>
      <c r="C17" t="s">
        <v>103</v>
      </c>
      <c r="D17" t="s">
        <v>80</v>
      </c>
      <c r="E17">
        <v>12242</v>
      </c>
      <c r="F17">
        <v>3122</v>
      </c>
    </row>
    <row r="18" spans="1:6">
      <c r="A18" t="s">
        <v>390</v>
      </c>
      <c r="D18" t="s">
        <v>80</v>
      </c>
      <c r="E18">
        <v>2362</v>
      </c>
      <c r="F18">
        <v>10739</v>
      </c>
    </row>
    <row r="19" spans="1:6">
      <c r="A19" t="s">
        <v>391</v>
      </c>
      <c r="B19" t="s">
        <v>84</v>
      </c>
      <c r="C19" t="s">
        <v>84</v>
      </c>
      <c r="D19" t="s">
        <v>80</v>
      </c>
      <c r="E19">
        <v>48172</v>
      </c>
      <c r="F19">
        <v>86673</v>
      </c>
    </row>
    <row r="20" spans="1:6">
      <c r="A20" t="s">
        <v>384</v>
      </c>
      <c r="B20" t="s">
        <v>101</v>
      </c>
      <c r="C20" t="s">
        <v>101</v>
      </c>
      <c r="D20" t="s">
        <v>80</v>
      </c>
      <c r="E20">
        <v>1050</v>
      </c>
      <c r="F20">
        <v>7688</v>
      </c>
    </row>
    <row r="21" spans="1:6">
      <c r="A21" t="s">
        <v>392</v>
      </c>
      <c r="B21" t="s">
        <v>392</v>
      </c>
      <c r="C21" t="s">
        <v>91</v>
      </c>
      <c r="D21" t="s">
        <v>80</v>
      </c>
      <c r="E21">
        <v>28138</v>
      </c>
      <c r="F21">
        <v>28138</v>
      </c>
    </row>
    <row r="22" spans="1:6">
      <c r="A22" t="s">
        <v>393</v>
      </c>
      <c r="B22" t="s">
        <v>394</v>
      </c>
      <c r="C22" t="s">
        <v>92</v>
      </c>
      <c r="D22" t="s">
        <v>80</v>
      </c>
      <c r="E22">
        <v>3170</v>
      </c>
      <c r="F22">
        <v>2179</v>
      </c>
    </row>
    <row r="23" spans="1:6">
      <c r="A23" t="s">
        <v>395</v>
      </c>
      <c r="B23" t="s">
        <v>103</v>
      </c>
      <c r="C23" t="s">
        <v>103</v>
      </c>
      <c r="D23" t="s">
        <v>80</v>
      </c>
      <c r="E23">
        <v>124</v>
      </c>
      <c r="F23">
        <v>470</v>
      </c>
    </row>
    <row r="24" spans="1:6">
      <c r="A24" t="s">
        <v>396</v>
      </c>
      <c r="B24" t="s">
        <v>139</v>
      </c>
      <c r="C24" t="s">
        <v>139</v>
      </c>
      <c r="D24" t="s">
        <v>80</v>
      </c>
      <c r="E24">
        <v>1411</v>
      </c>
      <c r="F24">
        <v>1628</v>
      </c>
    </row>
    <row r="25" spans="1:6">
      <c r="D25" t="s">
        <v>80</v>
      </c>
      <c r="E25">
        <v>96669</v>
      </c>
      <c r="F25">
        <v>140637</v>
      </c>
    </row>
    <row r="26" spans="1:6">
      <c r="A26" t="s">
        <v>397</v>
      </c>
      <c r="D26" t="s">
        <v>80</v>
      </c>
    </row>
    <row r="27" spans="1:6">
      <c r="A27" t="s">
        <v>398</v>
      </c>
      <c r="D27" t="s">
        <v>80</v>
      </c>
    </row>
    <row r="28" spans="1:6">
      <c r="A28" t="s">
        <v>399</v>
      </c>
      <c r="D28" t="s">
        <v>80</v>
      </c>
    </row>
    <row r="29" spans="1:6">
      <c r="A29" t="s">
        <v>374</v>
      </c>
      <c r="D29" t="s">
        <v>80</v>
      </c>
    </row>
    <row r="30" spans="1:6">
      <c r="D30" t="s">
        <v>80</v>
      </c>
    </row>
    <row r="31" spans="1:6">
      <c r="D31" t="s">
        <v>80</v>
      </c>
      <c r="F31">
        <v>31</v>
      </c>
    </row>
    <row r="32" spans="1:6">
      <c r="A32" t="s">
        <v>400</v>
      </c>
      <c r="B32" t="s">
        <v>67</v>
      </c>
      <c r="C32" t="s">
        <v>67</v>
      </c>
      <c r="D32" t="s">
        <v>181</v>
      </c>
      <c r="E32">
        <v>2016</v>
      </c>
      <c r="F32">
        <v>2017</v>
      </c>
    </row>
    <row r="33" spans="1:6">
      <c r="A33" t="s">
        <v>401</v>
      </c>
      <c r="B33" t="s">
        <v>141</v>
      </c>
      <c r="C33" t="s">
        <v>141</v>
      </c>
      <c r="D33" t="s">
        <v>141</v>
      </c>
    </row>
    <row r="34" spans="1:6">
      <c r="A34" t="s">
        <v>402</v>
      </c>
      <c r="B34" t="s">
        <v>118</v>
      </c>
      <c r="C34" t="s">
        <v>118</v>
      </c>
      <c r="D34" t="s">
        <v>141</v>
      </c>
      <c r="E34">
        <v>138000</v>
      </c>
      <c r="F34">
        <v>147000</v>
      </c>
    </row>
    <row r="35" spans="1:6">
      <c r="A35" t="s">
        <v>403</v>
      </c>
      <c r="B35" t="s">
        <v>403</v>
      </c>
      <c r="C35" t="s">
        <v>163</v>
      </c>
      <c r="D35" t="s">
        <v>141</v>
      </c>
      <c r="E35">
        <v>142269</v>
      </c>
      <c r="F35">
        <v>139933</v>
      </c>
    </row>
    <row r="36" spans="1:6">
      <c r="A36" t="s">
        <v>404</v>
      </c>
      <c r="B36" t="s">
        <v>152</v>
      </c>
      <c r="C36" t="s">
        <v>152</v>
      </c>
      <c r="D36" t="s">
        <v>141</v>
      </c>
      <c r="E36">
        <v>576</v>
      </c>
    </row>
    <row r="37" spans="1:6">
      <c r="A37" t="s">
        <v>405</v>
      </c>
      <c r="B37" t="s">
        <v>159</v>
      </c>
      <c r="C37" t="s">
        <v>159</v>
      </c>
      <c r="D37" t="s">
        <v>141</v>
      </c>
      <c r="E37">
        <v>14155</v>
      </c>
      <c r="F37">
        <v>6798</v>
      </c>
    </row>
    <row r="38" spans="1:6">
      <c r="A38" t="s">
        <v>406</v>
      </c>
      <c r="B38" t="s">
        <v>178</v>
      </c>
      <c r="C38" t="s">
        <v>178</v>
      </c>
      <c r="D38" t="s">
        <v>165</v>
      </c>
      <c r="E38">
        <v>25</v>
      </c>
    </row>
    <row r="39" spans="1:6">
      <c r="A39" t="s">
        <v>407</v>
      </c>
      <c r="B39" t="s">
        <v>152</v>
      </c>
      <c r="C39" t="s">
        <v>152</v>
      </c>
      <c r="D39" t="s">
        <v>141</v>
      </c>
      <c r="F39">
        <v>2200</v>
      </c>
    </row>
    <row r="40" spans="1:6">
      <c r="A40" t="s">
        <v>408</v>
      </c>
      <c r="B40" t="s">
        <v>409</v>
      </c>
      <c r="C40" t="s">
        <v>161</v>
      </c>
      <c r="D40" t="s">
        <v>141</v>
      </c>
      <c r="E40">
        <v>29721</v>
      </c>
      <c r="F40">
        <v>41268</v>
      </c>
    </row>
    <row r="41" spans="1:6">
      <c r="A41" t="s">
        <v>410</v>
      </c>
      <c r="B41" t="s">
        <v>13</v>
      </c>
      <c r="C41" t="s">
        <v>13</v>
      </c>
      <c r="D41" t="s">
        <v>141</v>
      </c>
      <c r="E41">
        <v>324746</v>
      </c>
      <c r="F41">
        <v>337199</v>
      </c>
    </row>
    <row r="42" spans="1:6">
      <c r="A42" t="s">
        <v>405</v>
      </c>
      <c r="B42" t="s">
        <v>159</v>
      </c>
      <c r="C42" t="s">
        <v>159</v>
      </c>
      <c r="D42" t="s">
        <v>141</v>
      </c>
      <c r="E42">
        <v>519</v>
      </c>
      <c r="F42">
        <v>487</v>
      </c>
    </row>
    <row r="43" spans="1:6">
      <c r="A43" t="s">
        <v>411</v>
      </c>
      <c r="B43" t="s">
        <v>151</v>
      </c>
      <c r="C43" t="s">
        <v>151</v>
      </c>
      <c r="D43" t="s">
        <v>141</v>
      </c>
      <c r="E43">
        <v>1064</v>
      </c>
      <c r="F43">
        <v>1152</v>
      </c>
    </row>
    <row r="44" spans="1:6">
      <c r="A44" t="s">
        <v>406</v>
      </c>
      <c r="B44" t="s">
        <v>178</v>
      </c>
      <c r="C44" t="s">
        <v>178</v>
      </c>
      <c r="D44" t="s">
        <v>165</v>
      </c>
      <c r="E44">
        <v>60</v>
      </c>
      <c r="F44">
        <v>32</v>
      </c>
    </row>
    <row r="45" spans="1:6">
      <c r="A45" t="s">
        <v>412</v>
      </c>
      <c r="B45" t="s">
        <v>164</v>
      </c>
      <c r="C45" t="s">
        <v>164</v>
      </c>
      <c r="D45" t="s">
        <v>141</v>
      </c>
      <c r="E45">
        <v>1438</v>
      </c>
      <c r="F45">
        <v>4616</v>
      </c>
    </row>
    <row r="46" spans="1:6">
      <c r="A46" t="s">
        <v>413</v>
      </c>
      <c r="B46" t="s">
        <v>164</v>
      </c>
      <c r="C46" t="s">
        <v>164</v>
      </c>
      <c r="D46" t="s">
        <v>141</v>
      </c>
      <c r="E46">
        <v>327827</v>
      </c>
      <c r="F46">
        <v>343486</v>
      </c>
    </row>
    <row r="47" spans="1:6">
      <c r="A47" t="s">
        <v>414</v>
      </c>
      <c r="B47" t="s">
        <v>67</v>
      </c>
      <c r="C47" t="s">
        <v>67</v>
      </c>
      <c r="D47" t="s">
        <v>181</v>
      </c>
      <c r="E47">
        <v>3656</v>
      </c>
      <c r="F47">
        <v>3656</v>
      </c>
    </row>
    <row r="48" spans="1:6">
      <c r="A48" t="s">
        <v>181</v>
      </c>
      <c r="B48" t="s">
        <v>181</v>
      </c>
      <c r="C48" t="s">
        <v>181</v>
      </c>
      <c r="D48" t="s">
        <v>181</v>
      </c>
    </row>
    <row r="49" spans="1:6">
      <c r="A49" t="s">
        <v>415</v>
      </c>
      <c r="D49" t="s">
        <v>181</v>
      </c>
    </row>
    <row r="50" spans="1:6">
      <c r="A50" t="s">
        <v>416</v>
      </c>
      <c r="B50" t="s">
        <v>182</v>
      </c>
      <c r="C50" t="s">
        <v>182</v>
      </c>
      <c r="D50" t="s">
        <v>181</v>
      </c>
      <c r="E50">
        <v>107010</v>
      </c>
      <c r="F50">
        <v>107010</v>
      </c>
    </row>
    <row r="51" spans="1:6">
      <c r="A51" t="s">
        <v>417</v>
      </c>
      <c r="D51" t="s">
        <v>181</v>
      </c>
    </row>
    <row r="52" spans="1:6">
      <c r="A52" t="s">
        <v>418</v>
      </c>
      <c r="D52" t="s">
        <v>181</v>
      </c>
    </row>
    <row r="53" spans="1:6">
      <c r="A53" t="s">
        <v>419</v>
      </c>
      <c r="B53" t="s">
        <v>182</v>
      </c>
      <c r="C53" t="s">
        <v>182</v>
      </c>
      <c r="D53" t="s">
        <v>181</v>
      </c>
      <c r="E53">
        <v>106350</v>
      </c>
      <c r="F53">
        <v>107400</v>
      </c>
    </row>
    <row r="54" spans="1:6">
      <c r="A54" t="s">
        <v>420</v>
      </c>
      <c r="B54" t="s">
        <v>421</v>
      </c>
      <c r="C54" t="s">
        <v>192</v>
      </c>
      <c r="D54" t="s">
        <v>181</v>
      </c>
      <c r="E54">
        <v>-9020</v>
      </c>
      <c r="F54">
        <v>-8878</v>
      </c>
    </row>
    <row r="55" spans="1:6">
      <c r="A55" t="s">
        <v>422</v>
      </c>
      <c r="D55" t="s">
        <v>181</v>
      </c>
    </row>
    <row r="56" spans="1:6">
      <c r="A56" t="s">
        <v>423</v>
      </c>
      <c r="B56" t="s">
        <v>189</v>
      </c>
      <c r="C56" t="s">
        <v>189</v>
      </c>
      <c r="D56" t="s">
        <v>181</v>
      </c>
      <c r="E56">
        <v>-2467</v>
      </c>
      <c r="F56">
        <v>-1430</v>
      </c>
    </row>
    <row r="57" spans="1:6">
      <c r="A57" t="s">
        <v>424</v>
      </c>
      <c r="D57" t="s">
        <v>181</v>
      </c>
      <c r="E57">
        <v>265860</v>
      </c>
      <c r="F57">
        <v>252546</v>
      </c>
    </row>
    <row r="58" spans="1:6">
      <c r="A58" t="s">
        <v>425</v>
      </c>
      <c r="D58" t="s">
        <v>181</v>
      </c>
      <c r="E58">
        <v>467733</v>
      </c>
      <c r="F58">
        <v>456648</v>
      </c>
    </row>
    <row r="59" spans="1:6">
      <c r="A59" t="s">
        <v>426</v>
      </c>
      <c r="B59" t="s">
        <v>67</v>
      </c>
      <c r="C59" t="s">
        <v>67</v>
      </c>
      <c r="D59" t="s">
        <v>181</v>
      </c>
      <c r="E59">
        <v>418</v>
      </c>
      <c r="F59">
        <v>-1735</v>
      </c>
    </row>
    <row r="60" spans="1:6">
      <c r="A60" t="s">
        <v>427</v>
      </c>
      <c r="B60" t="s">
        <v>195</v>
      </c>
      <c r="C60" t="s">
        <v>195</v>
      </c>
      <c r="D60" t="s">
        <v>181</v>
      </c>
      <c r="E60">
        <v>468151</v>
      </c>
      <c r="F60">
        <v>454913</v>
      </c>
    </row>
    <row r="61" spans="1:6">
      <c r="A61" t="s">
        <v>428</v>
      </c>
      <c r="B61" t="s">
        <v>180</v>
      </c>
      <c r="C61" t="s">
        <v>180</v>
      </c>
      <c r="D61" t="s">
        <v>165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workbookViewId="0"/>
  </sheetViews>
  <sheetFormatPr defaultRowHeight="12.75"/>
  <cols>
    <col min="1" max="4" width="25.7109375" customWidth="1"/>
  </cols>
  <sheetData>
    <row r="2" spans="1:7">
      <c r="F2">
        <v>31</v>
      </c>
    </row>
    <row r="3" spans="1:7">
      <c r="E3">
        <v>2015</v>
      </c>
      <c r="F3">
        <v>2016</v>
      </c>
      <c r="G3">
        <v>2017</v>
      </c>
    </row>
    <row r="4" spans="1:7">
      <c r="A4" t="s">
        <v>429</v>
      </c>
      <c r="B4" t="s">
        <v>430</v>
      </c>
      <c r="C4" t="s">
        <v>26</v>
      </c>
      <c r="D4" t="s">
        <v>430</v>
      </c>
    </row>
    <row r="5" spans="1:7">
      <c r="D5" t="s">
        <v>430</v>
      </c>
      <c r="E5">
        <v>691789</v>
      </c>
      <c r="F5">
        <v>802917</v>
      </c>
      <c r="G5">
        <v>685167</v>
      </c>
    </row>
    <row r="6" spans="1:7">
      <c r="A6" t="s">
        <v>431</v>
      </c>
      <c r="D6" t="s">
        <v>430</v>
      </c>
    </row>
    <row r="7" spans="1:7">
      <c r="A7" t="s">
        <v>432</v>
      </c>
      <c r="B7" t="s">
        <v>27</v>
      </c>
      <c r="C7" t="s">
        <v>27</v>
      </c>
      <c r="D7" t="s">
        <v>430</v>
      </c>
      <c r="E7">
        <v>528651</v>
      </c>
      <c r="F7">
        <v>608605</v>
      </c>
      <c r="G7">
        <v>518142</v>
      </c>
    </row>
    <row r="8" spans="1:7">
      <c r="A8" t="s">
        <v>433</v>
      </c>
      <c r="B8" t="s">
        <v>37</v>
      </c>
      <c r="C8" t="s">
        <v>37</v>
      </c>
      <c r="D8" t="s">
        <v>430</v>
      </c>
      <c r="E8">
        <v>94422</v>
      </c>
      <c r="F8">
        <v>95820</v>
      </c>
      <c r="G8">
        <v>117757</v>
      </c>
    </row>
    <row r="9" spans="1:7">
      <c r="A9" t="s">
        <v>434</v>
      </c>
      <c r="B9" t="s">
        <v>36</v>
      </c>
      <c r="C9" t="s">
        <v>36</v>
      </c>
      <c r="D9" t="s">
        <v>430</v>
      </c>
      <c r="E9">
        <v>18470</v>
      </c>
      <c r="F9">
        <v>20119</v>
      </c>
      <c r="G9">
        <v>20614</v>
      </c>
    </row>
    <row r="10" spans="1:7">
      <c r="A10" t="s">
        <v>435</v>
      </c>
      <c r="B10" t="s">
        <v>40</v>
      </c>
      <c r="C10" t="s">
        <v>40</v>
      </c>
      <c r="D10" t="s">
        <v>430</v>
      </c>
      <c r="E10">
        <v>310</v>
      </c>
      <c r="F10">
        <v>620</v>
      </c>
      <c r="G10">
        <v>155</v>
      </c>
    </row>
    <row r="11" spans="1:7">
      <c r="A11" t="s">
        <v>436</v>
      </c>
      <c r="B11" t="s">
        <v>437</v>
      </c>
      <c r="C11" t="s">
        <v>35</v>
      </c>
      <c r="D11" t="s">
        <v>430</v>
      </c>
      <c r="E11">
        <v>-19264</v>
      </c>
      <c r="F11">
        <v>-18518</v>
      </c>
      <c r="G11">
        <v>20349</v>
      </c>
    </row>
    <row r="12" spans="1:7">
      <c r="A12" t="s">
        <v>438</v>
      </c>
      <c r="D12" t="s">
        <v>430</v>
      </c>
      <c r="E12">
        <v>661117</v>
      </c>
      <c r="F12">
        <v>734682</v>
      </c>
      <c r="G12">
        <v>677017</v>
      </c>
    </row>
    <row r="13" spans="1:7">
      <c r="A13" t="s">
        <v>439</v>
      </c>
      <c r="B13" t="s">
        <v>430</v>
      </c>
      <c r="C13" t="s">
        <v>26</v>
      </c>
      <c r="D13" t="s">
        <v>430</v>
      </c>
      <c r="E13">
        <v>30672</v>
      </c>
      <c r="F13">
        <v>59235</v>
      </c>
      <c r="G13">
        <v>8150</v>
      </c>
    </row>
    <row r="14" spans="1:7">
      <c r="A14" t="s">
        <v>440</v>
      </c>
      <c r="B14" t="s">
        <v>441</v>
      </c>
      <c r="C14" t="s">
        <v>46</v>
      </c>
      <c r="D14" t="s">
        <v>430</v>
      </c>
    </row>
    <row r="15" spans="1:7">
      <c r="A15" t="s">
        <v>442</v>
      </c>
      <c r="B15" t="s">
        <v>54</v>
      </c>
      <c r="C15" t="s">
        <v>54</v>
      </c>
      <c r="D15" t="s">
        <v>430</v>
      </c>
      <c r="E15">
        <v>710</v>
      </c>
      <c r="F15">
        <v>1221</v>
      </c>
      <c r="G15">
        <v>2225</v>
      </c>
    </row>
    <row r="16" spans="1:7">
      <c r="A16" t="s">
        <v>443</v>
      </c>
      <c r="B16" t="s">
        <v>67</v>
      </c>
      <c r="C16" t="s">
        <v>67</v>
      </c>
      <c r="D16" t="s">
        <v>430</v>
      </c>
      <c r="F16">
        <v>700</v>
      </c>
    </row>
    <row r="17" spans="1:7">
      <c r="A17" t="s">
        <v>444</v>
      </c>
      <c r="B17" t="s">
        <v>445</v>
      </c>
      <c r="C17" t="s">
        <v>47</v>
      </c>
      <c r="D17" t="s">
        <v>430</v>
      </c>
      <c r="E17">
        <v>1993</v>
      </c>
      <c r="F17">
        <v>10</v>
      </c>
      <c r="G17">
        <v>23226</v>
      </c>
    </row>
    <row r="18" spans="1:7">
      <c r="A18" t="s">
        <v>446</v>
      </c>
      <c r="B18" t="s">
        <v>56</v>
      </c>
      <c r="C18" t="s">
        <v>56</v>
      </c>
      <c r="D18" t="s">
        <v>430</v>
      </c>
      <c r="E18">
        <v>-77</v>
      </c>
      <c r="F18">
        <v>-1277</v>
      </c>
      <c r="G18">
        <v>-1200</v>
      </c>
    </row>
    <row r="19" spans="1:7">
      <c r="A19" t="s">
        <v>447</v>
      </c>
      <c r="B19" t="s">
        <v>59</v>
      </c>
      <c r="C19" t="s">
        <v>59</v>
      </c>
      <c r="D19" t="s">
        <v>430</v>
      </c>
      <c r="E19">
        <v>-43</v>
      </c>
      <c r="F19">
        <v>-167</v>
      </c>
      <c r="G19">
        <v>-1517</v>
      </c>
    </row>
    <row r="20" spans="1:7">
      <c r="A20" t="s">
        <v>448</v>
      </c>
      <c r="B20" t="s">
        <v>51</v>
      </c>
      <c r="C20" t="s">
        <v>51</v>
      </c>
      <c r="D20" t="s">
        <v>430</v>
      </c>
      <c r="E20">
        <v>-514</v>
      </c>
      <c r="F20">
        <v>-633</v>
      </c>
      <c r="G20">
        <v>-565</v>
      </c>
    </row>
    <row r="21" spans="1:7">
      <c r="A21" t="s">
        <v>449</v>
      </c>
      <c r="B21" t="s">
        <v>56</v>
      </c>
      <c r="C21" t="s">
        <v>56</v>
      </c>
      <c r="D21" t="s">
        <v>430</v>
      </c>
      <c r="E21">
        <v>126</v>
      </c>
      <c r="F21">
        <v>-5</v>
      </c>
      <c r="G21">
        <v>19</v>
      </c>
    </row>
    <row r="22" spans="1:7">
      <c r="D22" t="s">
        <v>430</v>
      </c>
      <c r="E22">
        <v>2195</v>
      </c>
      <c r="F22">
        <v>183</v>
      </c>
      <c r="G22">
        <v>22188</v>
      </c>
    </row>
    <row r="23" spans="1:7">
      <c r="A23" t="s">
        <v>450</v>
      </c>
      <c r="B23" t="s">
        <v>451</v>
      </c>
      <c r="C23" t="s">
        <v>61</v>
      </c>
      <c r="D23" t="s">
        <v>430</v>
      </c>
      <c r="E23">
        <v>32867</v>
      </c>
      <c r="F23">
        <v>59418</v>
      </c>
      <c r="G23">
        <v>30338</v>
      </c>
    </row>
    <row r="24" spans="1:7">
      <c r="A24" t="s">
        <v>452</v>
      </c>
      <c r="B24" t="s">
        <v>56</v>
      </c>
      <c r="C24" t="s">
        <v>56</v>
      </c>
      <c r="D24" t="s">
        <v>430</v>
      </c>
      <c r="E24">
        <v>11405</v>
      </c>
      <c r="F24">
        <v>10671</v>
      </c>
      <c r="G24">
        <v>4520</v>
      </c>
    </row>
    <row r="25" spans="1:7">
      <c r="A25" t="s">
        <v>453</v>
      </c>
      <c r="B25" t="s">
        <v>70</v>
      </c>
      <c r="C25" t="s">
        <v>70</v>
      </c>
      <c r="D25" t="s">
        <v>430</v>
      </c>
      <c r="E25">
        <v>21462</v>
      </c>
      <c r="F25">
        <v>48747</v>
      </c>
      <c r="G25">
        <v>25818</v>
      </c>
    </row>
    <row r="26" spans="1:7">
      <c r="A26" t="s">
        <v>454</v>
      </c>
      <c r="B26" t="s">
        <v>455</v>
      </c>
      <c r="C26" t="s">
        <v>67</v>
      </c>
      <c r="D26" t="s">
        <v>430</v>
      </c>
      <c r="E26">
        <v>3733</v>
      </c>
      <c r="F26">
        <v>2165</v>
      </c>
      <c r="G26">
        <v>2149</v>
      </c>
    </row>
    <row r="27" spans="1:7">
      <c r="A27" t="s">
        <v>456</v>
      </c>
      <c r="B27" t="s">
        <v>67</v>
      </c>
      <c r="C27" t="s">
        <v>67</v>
      </c>
      <c r="D27" t="s">
        <v>430</v>
      </c>
      <c r="E27">
        <v>25195</v>
      </c>
      <c r="F27">
        <v>50912</v>
      </c>
      <c r="G27">
        <v>27967</v>
      </c>
    </row>
    <row r="28" spans="1:7">
      <c r="A28" t="s">
        <v>457</v>
      </c>
      <c r="D28" t="s">
        <v>430</v>
      </c>
    </row>
    <row r="29" spans="1:7">
      <c r="A29" t="s">
        <v>458</v>
      </c>
      <c r="D29" t="s">
        <v>430</v>
      </c>
      <c r="E29">
        <v>7</v>
      </c>
      <c r="F29">
        <v>15</v>
      </c>
      <c r="G29">
        <v>8</v>
      </c>
    </row>
    <row r="30" spans="1:7">
      <c r="A30" t="s">
        <v>459</v>
      </c>
      <c r="D30" t="s">
        <v>430</v>
      </c>
    </row>
    <row r="31" spans="1:7">
      <c r="A31" t="s">
        <v>458</v>
      </c>
      <c r="D31" t="s">
        <v>430</v>
      </c>
      <c r="E31">
        <v>7</v>
      </c>
      <c r="F31">
        <v>15</v>
      </c>
      <c r="G31">
        <v>8</v>
      </c>
    </row>
    <row r="32" spans="1:7">
      <c r="A32" t="s">
        <v>460</v>
      </c>
      <c r="D32" t="s">
        <v>430</v>
      </c>
    </row>
    <row r="33" spans="1:7">
      <c r="A33" t="s">
        <v>461</v>
      </c>
      <c r="D33" t="s">
        <v>430</v>
      </c>
      <c r="E33">
        <v>15</v>
      </c>
      <c r="F33">
        <v>30</v>
      </c>
      <c r="G33">
        <v>16</v>
      </c>
    </row>
    <row r="34" spans="1:7">
      <c r="A34" t="s">
        <v>462</v>
      </c>
      <c r="D34" t="s">
        <v>430</v>
      </c>
    </row>
    <row r="35" spans="1:7">
      <c r="D35" t="s">
        <v>430</v>
      </c>
    </row>
    <row r="36" spans="1:7">
      <c r="D36" t="s">
        <v>430</v>
      </c>
    </row>
    <row r="37" spans="1:7">
      <c r="D37" t="s">
        <v>430</v>
      </c>
      <c r="F37">
        <v>31</v>
      </c>
    </row>
    <row r="38" spans="1:7">
      <c r="D38" t="s">
        <v>430</v>
      </c>
      <c r="E38">
        <v>2015</v>
      </c>
      <c r="F38">
        <v>2016</v>
      </c>
      <c r="G38">
        <v>2017</v>
      </c>
    </row>
    <row r="39" spans="1:7">
      <c r="A39" t="s">
        <v>453</v>
      </c>
      <c r="B39" t="s">
        <v>70</v>
      </c>
      <c r="C39" t="s">
        <v>70</v>
      </c>
      <c r="D39" t="s">
        <v>430</v>
      </c>
      <c r="E39">
        <v>21462</v>
      </c>
      <c r="F39">
        <v>48747</v>
      </c>
      <c r="G39">
        <v>25818</v>
      </c>
    </row>
    <row r="40" spans="1:7">
      <c r="A40" t="s">
        <v>463</v>
      </c>
      <c r="B40" t="s">
        <v>464</v>
      </c>
      <c r="C40" t="s">
        <v>464</v>
      </c>
      <c r="D40" t="s">
        <v>430</v>
      </c>
    </row>
    <row r="41" spans="1:7">
      <c r="A41" t="s">
        <v>465</v>
      </c>
      <c r="D41" t="s">
        <v>430</v>
      </c>
      <c r="E41">
        <v>-294</v>
      </c>
      <c r="F41">
        <v>-71</v>
      </c>
      <c r="G41">
        <v>322</v>
      </c>
    </row>
    <row r="42" spans="1:7">
      <c r="A42" t="s">
        <v>466</v>
      </c>
      <c r="B42" t="s">
        <v>48</v>
      </c>
      <c r="C42" t="s">
        <v>48</v>
      </c>
      <c r="D42" t="s">
        <v>430</v>
      </c>
    </row>
    <row r="43" spans="1:7">
      <c r="A43" t="s">
        <v>467</v>
      </c>
      <c r="D43" t="s">
        <v>430</v>
      </c>
      <c r="E43">
        <v>-71</v>
      </c>
      <c r="F43">
        <v>-61</v>
      </c>
      <c r="G43">
        <v>510</v>
      </c>
    </row>
    <row r="44" spans="1:7">
      <c r="A44" t="s">
        <v>468</v>
      </c>
      <c r="D44" t="s">
        <v>430</v>
      </c>
      <c r="E44">
        <v>-223</v>
      </c>
      <c r="F44">
        <v>-10</v>
      </c>
      <c r="G44">
        <v>-188</v>
      </c>
    </row>
    <row r="45" spans="1:7">
      <c r="A45" t="s">
        <v>469</v>
      </c>
      <c r="B45" t="s">
        <v>59</v>
      </c>
      <c r="C45" t="s">
        <v>59</v>
      </c>
      <c r="D45" t="s">
        <v>430</v>
      </c>
      <c r="E45">
        <v>-573</v>
      </c>
      <c r="F45">
        <v>-479</v>
      </c>
      <c r="G45">
        <v>862</v>
      </c>
    </row>
    <row r="46" spans="1:7">
      <c r="A46" t="s">
        <v>470</v>
      </c>
      <c r="D46" t="s">
        <v>430</v>
      </c>
    </row>
    <row r="47" spans="1:7">
      <c r="A47" t="s">
        <v>471</v>
      </c>
      <c r="D47" t="s">
        <v>430</v>
      </c>
      <c r="E47">
        <v>-778</v>
      </c>
      <c r="F47">
        <v>1</v>
      </c>
      <c r="G47">
        <v>-150</v>
      </c>
    </row>
    <row r="48" spans="1:7">
      <c r="A48" t="s">
        <v>472</v>
      </c>
      <c r="B48" t="s">
        <v>464</v>
      </c>
      <c r="C48" t="s">
        <v>464</v>
      </c>
      <c r="D48" t="s">
        <v>430</v>
      </c>
      <c r="E48">
        <v>19871</v>
      </c>
      <c r="F48">
        <v>48198</v>
      </c>
      <c r="G48">
        <v>26852</v>
      </c>
    </row>
    <row r="49" spans="1:7">
      <c r="A49" t="s">
        <v>473</v>
      </c>
      <c r="D49" t="s">
        <v>430</v>
      </c>
      <c r="E49">
        <v>3815</v>
      </c>
      <c r="F49">
        <v>2126</v>
      </c>
      <c r="G49">
        <v>2152</v>
      </c>
    </row>
    <row r="50" spans="1:7">
      <c r="A50" t="s">
        <v>474</v>
      </c>
      <c r="D50" t="s">
        <v>430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/>
  </sheetViews>
  <sheetFormatPr defaultRowHeight="12.75"/>
  <cols>
    <col min="1" max="4" width="25.7109375" customWidth="1"/>
  </cols>
  <sheetData>
    <row r="1" spans="1:7">
      <c r="A1" t="s">
        <v>475</v>
      </c>
    </row>
    <row r="6" spans="1:7">
      <c r="F6">
        <v>31</v>
      </c>
    </row>
    <row r="7" spans="1:7">
      <c r="E7">
        <v>2015</v>
      </c>
      <c r="F7">
        <v>2016</v>
      </c>
      <c r="G7">
        <v>2017</v>
      </c>
    </row>
    <row r="8" spans="1:7">
      <c r="A8" t="s">
        <v>476</v>
      </c>
      <c r="B8" t="s">
        <v>231</v>
      </c>
      <c r="C8" t="s">
        <v>231</v>
      </c>
      <c r="D8" t="s">
        <v>477</v>
      </c>
    </row>
    <row r="9" spans="1:7">
      <c r="A9" t="s">
        <v>453</v>
      </c>
      <c r="B9" t="s">
        <v>232</v>
      </c>
      <c r="C9" t="s">
        <v>232</v>
      </c>
      <c r="D9" t="s">
        <v>477</v>
      </c>
      <c r="E9">
        <v>21462</v>
      </c>
      <c r="F9">
        <v>48747</v>
      </c>
      <c r="G9">
        <v>25818</v>
      </c>
    </row>
    <row r="10" spans="1:7">
      <c r="A10" t="s">
        <v>478</v>
      </c>
    </row>
    <row r="11" spans="1:7">
      <c r="A11" t="s">
        <v>479</v>
      </c>
      <c r="B11" t="s">
        <v>231</v>
      </c>
      <c r="C11" t="s">
        <v>231</v>
      </c>
    </row>
    <row r="12" spans="1:7">
      <c r="A12" t="s">
        <v>480</v>
      </c>
      <c r="B12" t="s">
        <v>236</v>
      </c>
      <c r="C12" t="s">
        <v>236</v>
      </c>
      <c r="D12" t="s">
        <v>477</v>
      </c>
      <c r="E12">
        <v>14164</v>
      </c>
      <c r="F12">
        <v>13756</v>
      </c>
      <c r="G12">
        <v>16680</v>
      </c>
    </row>
    <row r="13" spans="1:7">
      <c r="A13" t="s">
        <v>435</v>
      </c>
      <c r="B13" t="s">
        <v>243</v>
      </c>
      <c r="C13" t="s">
        <v>243</v>
      </c>
      <c r="D13" t="s">
        <v>477</v>
      </c>
      <c r="E13">
        <v>310</v>
      </c>
      <c r="F13">
        <v>620</v>
      </c>
      <c r="G13">
        <v>155</v>
      </c>
    </row>
    <row r="14" spans="1:7">
      <c r="A14" t="s">
        <v>481</v>
      </c>
      <c r="B14" t="s">
        <v>248</v>
      </c>
      <c r="C14" t="s">
        <v>248</v>
      </c>
      <c r="E14">
        <v>1818</v>
      </c>
      <c r="F14">
        <v>1186</v>
      </c>
      <c r="G14">
        <v>1098</v>
      </c>
    </row>
    <row r="15" spans="1:7">
      <c r="A15" t="s">
        <v>482</v>
      </c>
      <c r="B15" t="s">
        <v>245</v>
      </c>
      <c r="C15" t="s">
        <v>245</v>
      </c>
      <c r="D15" t="s">
        <v>477</v>
      </c>
      <c r="E15">
        <v>-2</v>
      </c>
      <c r="F15">
        <v>26</v>
      </c>
      <c r="G15">
        <v>-26</v>
      </c>
    </row>
    <row r="16" spans="1:7">
      <c r="A16" t="s">
        <v>483</v>
      </c>
      <c r="E16">
        <v>-88</v>
      </c>
    </row>
    <row r="17" spans="1:7">
      <c r="A17" t="s">
        <v>484</v>
      </c>
      <c r="E17">
        <v>-1682</v>
      </c>
      <c r="G17">
        <v>-23038</v>
      </c>
    </row>
    <row r="18" spans="1:7">
      <c r="A18" t="s">
        <v>485</v>
      </c>
    </row>
    <row r="19" spans="1:7">
      <c r="A19" t="s">
        <v>486</v>
      </c>
      <c r="E19">
        <v>-223</v>
      </c>
      <c r="F19">
        <v>-10</v>
      </c>
      <c r="G19">
        <v>-188</v>
      </c>
    </row>
    <row r="20" spans="1:7">
      <c r="A20" t="s">
        <v>446</v>
      </c>
      <c r="E20">
        <v>77</v>
      </c>
      <c r="F20">
        <v>1277</v>
      </c>
      <c r="G20">
        <v>1200</v>
      </c>
    </row>
    <row r="21" spans="1:7">
      <c r="A21" t="s">
        <v>487</v>
      </c>
      <c r="B21" t="s">
        <v>251</v>
      </c>
      <c r="C21" t="s">
        <v>251</v>
      </c>
      <c r="E21">
        <v>4148</v>
      </c>
      <c r="F21">
        <v>-1978</v>
      </c>
      <c r="G21">
        <v>-1601</v>
      </c>
    </row>
    <row r="22" spans="1:7">
      <c r="A22" t="s">
        <v>488</v>
      </c>
      <c r="B22" t="s">
        <v>261</v>
      </c>
      <c r="C22" t="s">
        <v>261</v>
      </c>
      <c r="E22">
        <v>9785</v>
      </c>
      <c r="F22">
        <v>23342</v>
      </c>
      <c r="G22">
        <v>12298</v>
      </c>
    </row>
    <row r="23" spans="1:7">
      <c r="A23" t="s">
        <v>489</v>
      </c>
    </row>
    <row r="24" spans="1:7">
      <c r="A24" t="s">
        <v>490</v>
      </c>
      <c r="B24" t="s">
        <v>265</v>
      </c>
      <c r="C24" t="s">
        <v>265</v>
      </c>
      <c r="D24" t="s">
        <v>477</v>
      </c>
      <c r="E24">
        <v>41656</v>
      </c>
      <c r="F24">
        <v>-14602</v>
      </c>
      <c r="G24">
        <v>-1998</v>
      </c>
    </row>
    <row r="25" spans="1:7">
      <c r="A25" t="s">
        <v>383</v>
      </c>
      <c r="B25" t="s">
        <v>261</v>
      </c>
      <c r="C25" t="s">
        <v>261</v>
      </c>
      <c r="D25" t="s">
        <v>477</v>
      </c>
      <c r="E25">
        <v>-15054</v>
      </c>
      <c r="F25">
        <v>-1716</v>
      </c>
      <c r="G25">
        <v>2250</v>
      </c>
    </row>
    <row r="26" spans="1:7">
      <c r="A26" t="s">
        <v>387</v>
      </c>
      <c r="B26" t="s">
        <v>264</v>
      </c>
      <c r="C26" t="s">
        <v>264</v>
      </c>
      <c r="D26" t="s">
        <v>477</v>
      </c>
      <c r="E26">
        <v>2067</v>
      </c>
      <c r="F26">
        <v>-647</v>
      </c>
      <c r="G26">
        <v>862</v>
      </c>
    </row>
    <row r="27" spans="1:7">
      <c r="A27" t="s">
        <v>403</v>
      </c>
      <c r="B27" t="s">
        <v>275</v>
      </c>
      <c r="C27" t="s">
        <v>275</v>
      </c>
      <c r="D27" t="s">
        <v>477</v>
      </c>
      <c r="E27">
        <v>-54905</v>
      </c>
      <c r="F27">
        <v>17846</v>
      </c>
      <c r="G27">
        <v>-2336</v>
      </c>
    </row>
    <row r="28" spans="1:7">
      <c r="A28" t="s">
        <v>404</v>
      </c>
      <c r="B28" t="s">
        <v>275</v>
      </c>
      <c r="C28" t="s">
        <v>275</v>
      </c>
      <c r="D28" t="s">
        <v>477</v>
      </c>
      <c r="F28">
        <v>576</v>
      </c>
      <c r="G28">
        <v>-576</v>
      </c>
    </row>
    <row r="29" spans="1:7">
      <c r="A29" t="s">
        <v>405</v>
      </c>
      <c r="B29" t="s">
        <v>491</v>
      </c>
      <c r="C29" t="s">
        <v>247</v>
      </c>
      <c r="D29" t="s">
        <v>477</v>
      </c>
      <c r="E29">
        <v>-6475</v>
      </c>
      <c r="F29">
        <v>1389</v>
      </c>
      <c r="G29">
        <v>-7390</v>
      </c>
    </row>
    <row r="30" spans="1:7">
      <c r="A30" t="s">
        <v>407</v>
      </c>
      <c r="D30" t="s">
        <v>477</v>
      </c>
      <c r="G30">
        <v>2200</v>
      </c>
    </row>
    <row r="31" spans="1:7">
      <c r="A31" t="s">
        <v>408</v>
      </c>
      <c r="B31" t="s">
        <v>277</v>
      </c>
      <c r="C31" t="s">
        <v>277</v>
      </c>
      <c r="D31" t="s">
        <v>477</v>
      </c>
      <c r="E31">
        <v>5987</v>
      </c>
      <c r="F31">
        <v>-5164</v>
      </c>
      <c r="G31">
        <v>4678</v>
      </c>
    </row>
    <row r="32" spans="1:7">
      <c r="A32" t="s">
        <v>412</v>
      </c>
      <c r="B32" t="s">
        <v>277</v>
      </c>
      <c r="C32" t="s">
        <v>277</v>
      </c>
      <c r="D32" t="s">
        <v>477</v>
      </c>
      <c r="E32">
        <v>-516</v>
      </c>
      <c r="F32">
        <v>24</v>
      </c>
      <c r="G32">
        <v>-693</v>
      </c>
    </row>
    <row r="33" spans="1:7">
      <c r="A33" t="s">
        <v>492</v>
      </c>
      <c r="B33" t="s">
        <v>285</v>
      </c>
      <c r="C33" t="s">
        <v>285</v>
      </c>
      <c r="D33" t="s">
        <v>477</v>
      </c>
      <c r="E33">
        <v>22529</v>
      </c>
      <c r="F33">
        <v>84672</v>
      </c>
      <c r="G33">
        <v>29393</v>
      </c>
    </row>
    <row r="34" spans="1:7">
      <c r="A34" t="s">
        <v>493</v>
      </c>
      <c r="B34" t="s">
        <v>286</v>
      </c>
      <c r="C34" t="s">
        <v>286</v>
      </c>
      <c r="D34" t="s">
        <v>494</v>
      </c>
    </row>
    <row r="35" spans="1:7">
      <c r="A35" t="s">
        <v>495</v>
      </c>
      <c r="B35" t="s">
        <v>287</v>
      </c>
      <c r="C35" t="s">
        <v>287</v>
      </c>
      <c r="D35" t="s">
        <v>494</v>
      </c>
      <c r="E35">
        <v>-9982</v>
      </c>
      <c r="F35">
        <v>-7902</v>
      </c>
      <c r="G35">
        <v>-39818</v>
      </c>
    </row>
    <row r="36" spans="1:7">
      <c r="A36" t="s">
        <v>496</v>
      </c>
      <c r="B36" t="s">
        <v>288</v>
      </c>
      <c r="C36" t="s">
        <v>288</v>
      </c>
      <c r="D36" t="s">
        <v>494</v>
      </c>
      <c r="E36">
        <v>8</v>
      </c>
      <c r="F36">
        <v>9</v>
      </c>
      <c r="G36">
        <v>115</v>
      </c>
    </row>
    <row r="37" spans="1:7">
      <c r="A37" t="s">
        <v>497</v>
      </c>
      <c r="B37" t="s">
        <v>290</v>
      </c>
      <c r="C37" t="s">
        <v>290</v>
      </c>
      <c r="D37" t="s">
        <v>477</v>
      </c>
      <c r="E37">
        <v>-63051</v>
      </c>
      <c r="F37">
        <v>-30248</v>
      </c>
      <c r="G37">
        <v>-47095</v>
      </c>
    </row>
    <row r="38" spans="1:7">
      <c r="A38" t="s">
        <v>498</v>
      </c>
      <c r="D38" t="s">
        <v>477</v>
      </c>
    </row>
    <row r="39" spans="1:7">
      <c r="A39" t="s">
        <v>499</v>
      </c>
      <c r="B39" t="s">
        <v>291</v>
      </c>
      <c r="C39" t="s">
        <v>291</v>
      </c>
      <c r="D39" t="s">
        <v>494</v>
      </c>
      <c r="E39">
        <v>46720</v>
      </c>
      <c r="F39">
        <v>38532</v>
      </c>
      <c r="G39">
        <v>47119</v>
      </c>
    </row>
    <row r="40" spans="1:7">
      <c r="A40" t="s">
        <v>500</v>
      </c>
      <c r="B40" t="s">
        <v>291</v>
      </c>
      <c r="C40" t="s">
        <v>291</v>
      </c>
      <c r="D40" t="s">
        <v>477</v>
      </c>
    </row>
    <row r="41" spans="1:7">
      <c r="A41" t="s">
        <v>501</v>
      </c>
      <c r="D41" t="s">
        <v>477</v>
      </c>
      <c r="F41">
        <v>-1600</v>
      </c>
    </row>
    <row r="42" spans="1:7">
      <c r="A42" t="s">
        <v>498</v>
      </c>
      <c r="D42" t="s">
        <v>477</v>
      </c>
    </row>
    <row r="43" spans="1:7">
      <c r="A43" t="s">
        <v>502</v>
      </c>
      <c r="B43" t="s">
        <v>291</v>
      </c>
      <c r="C43" t="s">
        <v>291</v>
      </c>
      <c r="D43" t="s">
        <v>494</v>
      </c>
      <c r="E43">
        <v>1682</v>
      </c>
      <c r="G43">
        <v>10000</v>
      </c>
    </row>
    <row r="44" spans="1:7">
      <c r="A44" t="s">
        <v>503</v>
      </c>
      <c r="D44" t="s">
        <v>477</v>
      </c>
    </row>
    <row r="45" spans="1:7">
      <c r="A45" t="s">
        <v>504</v>
      </c>
      <c r="B45" t="s">
        <v>298</v>
      </c>
      <c r="C45" t="s">
        <v>298</v>
      </c>
      <c r="D45" t="s">
        <v>505</v>
      </c>
      <c r="F45">
        <v>568</v>
      </c>
      <c r="G45">
        <v>132</v>
      </c>
    </row>
    <row r="46" spans="1:7">
      <c r="A46" t="s">
        <v>506</v>
      </c>
      <c r="B46" t="s">
        <v>290</v>
      </c>
      <c r="C46" t="s">
        <v>290</v>
      </c>
      <c r="D46" t="s">
        <v>494</v>
      </c>
      <c r="E46">
        <v>-3708</v>
      </c>
      <c r="F46">
        <v>-37</v>
      </c>
      <c r="G46">
        <v>-9175</v>
      </c>
    </row>
    <row r="47" spans="1:7">
      <c r="A47" t="s">
        <v>507</v>
      </c>
      <c r="D47" t="s">
        <v>494</v>
      </c>
      <c r="E47">
        <v>179</v>
      </c>
    </row>
    <row r="48" spans="1:7">
      <c r="A48" t="s">
        <v>508</v>
      </c>
      <c r="B48" t="s">
        <v>290</v>
      </c>
      <c r="C48" t="s">
        <v>290</v>
      </c>
      <c r="D48" t="s">
        <v>494</v>
      </c>
    </row>
    <row r="49" spans="1:7">
      <c r="A49" t="s">
        <v>509</v>
      </c>
      <c r="B49" t="s">
        <v>288</v>
      </c>
      <c r="C49" t="s">
        <v>288</v>
      </c>
      <c r="D49" t="s">
        <v>494</v>
      </c>
      <c r="E49">
        <v>-304</v>
      </c>
      <c r="F49">
        <v>461</v>
      </c>
      <c r="G49">
        <v>-120</v>
      </c>
    </row>
    <row r="50" spans="1:7">
      <c r="A50" t="s">
        <v>510</v>
      </c>
      <c r="D50" t="s">
        <v>494</v>
      </c>
    </row>
    <row r="51" spans="1:7">
      <c r="A51" t="s">
        <v>511</v>
      </c>
      <c r="D51" t="s">
        <v>494</v>
      </c>
      <c r="E51">
        <v>-227</v>
      </c>
      <c r="F51">
        <v>240</v>
      </c>
      <c r="G51">
        <v>-146</v>
      </c>
    </row>
    <row r="52" spans="1:7">
      <c r="A52" t="s">
        <v>498</v>
      </c>
      <c r="D52" t="s">
        <v>494</v>
      </c>
    </row>
    <row r="53" spans="1:7">
      <c r="A53" t="s">
        <v>512</v>
      </c>
      <c r="D53" t="s">
        <v>494</v>
      </c>
      <c r="F53">
        <v>-7150</v>
      </c>
      <c r="G53">
        <v>-3250</v>
      </c>
    </row>
    <row r="54" spans="1:7">
      <c r="A54" t="s">
        <v>513</v>
      </c>
      <c r="D54" t="s">
        <v>494</v>
      </c>
      <c r="G54">
        <v>7150</v>
      </c>
    </row>
    <row r="55" spans="1:7">
      <c r="A55" t="s">
        <v>514</v>
      </c>
      <c r="D55" t="s">
        <v>494</v>
      </c>
      <c r="E55">
        <v>341</v>
      </c>
    </row>
    <row r="56" spans="1:7">
      <c r="A56" t="s">
        <v>515</v>
      </c>
      <c r="D56" t="s">
        <v>494</v>
      </c>
    </row>
    <row r="57" spans="1:7">
      <c r="A57" t="s">
        <v>516</v>
      </c>
      <c r="B57" t="s">
        <v>296</v>
      </c>
      <c r="C57" t="s">
        <v>296</v>
      </c>
      <c r="D57" t="s">
        <v>494</v>
      </c>
      <c r="E57">
        <v>-28342</v>
      </c>
      <c r="F57">
        <v>-7127</v>
      </c>
      <c r="G57">
        <v>-35088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264307-BA33-4EA2-AE30-259BA87AE1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1771ED-7E6B-44AF-AAAC-93156C030A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560A73-B43C-477E-B464-4649FD9906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2021-11-19T06:51:27Z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