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20490" windowHeight="7050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158" i="1" l="1"/>
  <c r="F158" i="1"/>
  <c r="G89" i="1"/>
  <c r="F89" i="1"/>
  <c r="G92" i="1"/>
  <c r="F92" i="1"/>
  <c r="F36" i="1"/>
  <c r="G36" i="1"/>
  <c r="G433" i="1" l="1"/>
  <c r="G432" i="1"/>
  <c r="F432" i="1"/>
  <c r="F433" i="1" s="1"/>
  <c r="G417" i="1"/>
  <c r="G418" i="1" s="1"/>
  <c r="F417" i="1"/>
  <c r="F418" i="1" s="1"/>
  <c r="G410" i="1"/>
  <c r="G409" i="1"/>
  <c r="F409" i="1"/>
  <c r="F410" i="1" s="1"/>
  <c r="G397" i="1"/>
  <c r="F397" i="1"/>
  <c r="L382" i="1"/>
  <c r="K382" i="1"/>
  <c r="O381" i="1"/>
  <c r="N381" i="1"/>
  <c r="M381" i="1"/>
  <c r="L381" i="1"/>
  <c r="K381" i="1"/>
  <c r="J381" i="1"/>
  <c r="F381" i="1"/>
  <c r="J377" i="1"/>
  <c r="I377" i="1"/>
  <c r="L376" i="1"/>
  <c r="K376" i="1"/>
  <c r="O375" i="1"/>
  <c r="N375" i="1"/>
  <c r="M375" i="1"/>
  <c r="L375" i="1"/>
  <c r="K375" i="1"/>
  <c r="J375" i="1"/>
  <c r="F375" i="1"/>
  <c r="O373" i="1"/>
  <c r="H373" i="1"/>
  <c r="L371" i="1"/>
  <c r="K371" i="1"/>
  <c r="N370" i="1"/>
  <c r="M370" i="1"/>
  <c r="O369" i="1"/>
  <c r="H369" i="1"/>
  <c r="J368" i="1"/>
  <c r="I368" i="1"/>
  <c r="L366" i="1"/>
  <c r="K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I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2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3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8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O9" i="1"/>
  <c r="O377" i="1" s="1"/>
  <c r="N9" i="1"/>
  <c r="N384" i="1" s="1"/>
  <c r="M9" i="1"/>
  <c r="M384" i="1" s="1"/>
  <c r="L9" i="1"/>
  <c r="L384" i="1" s="1"/>
  <c r="K9" i="1"/>
  <c r="K384" i="1" s="1"/>
  <c r="J9" i="1"/>
  <c r="J376" i="1" s="1"/>
  <c r="I9" i="1"/>
  <c r="I376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3" i="1" s="1"/>
  <c r="J8" i="1"/>
  <c r="J382" i="1" s="1"/>
  <c r="I8" i="1"/>
  <c r="I382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81" i="1" s="1"/>
  <c r="H5" i="1"/>
  <c r="H368" i="1" s="1"/>
  <c r="G5" i="1"/>
  <c r="G368" i="1" s="1"/>
  <c r="F5" i="1"/>
  <c r="F368" i="1" s="1"/>
  <c r="G377" i="1" l="1"/>
  <c r="G161" i="1"/>
  <c r="G8" i="1" s="1"/>
  <c r="G382" i="1" s="1"/>
  <c r="F12" i="1"/>
  <c r="F376" i="1" s="1"/>
  <c r="G12" i="1"/>
  <c r="G366" i="1" s="1"/>
  <c r="G44" i="1"/>
  <c r="G378" i="1" s="1"/>
  <c r="G353" i="1"/>
  <c r="G355" i="1" s="1"/>
  <c r="G357" i="1" s="1"/>
  <c r="G385" i="1"/>
  <c r="F384" i="1"/>
  <c r="F13" i="1"/>
  <c r="F377" i="1"/>
  <c r="F353" i="1"/>
  <c r="F355" i="1" s="1"/>
  <c r="F357" i="1" s="1"/>
  <c r="F385" i="1"/>
  <c r="F383" i="1"/>
  <c r="F382" i="1"/>
  <c r="I372" i="1"/>
  <c r="O384" i="1"/>
  <c r="J372" i="1"/>
  <c r="K368" i="1"/>
  <c r="O370" i="1"/>
  <c r="K372" i="1"/>
  <c r="G375" i="1"/>
  <c r="M376" i="1"/>
  <c r="K377" i="1"/>
  <c r="I378" i="1"/>
  <c r="G381" i="1"/>
  <c r="M382" i="1"/>
  <c r="I384" i="1"/>
  <c r="G13" i="1"/>
  <c r="H378" i="1"/>
  <c r="H365" i="1"/>
  <c r="L368" i="1"/>
  <c r="L372" i="1"/>
  <c r="H375" i="1"/>
  <c r="N376" i="1"/>
  <c r="L377" i="1"/>
  <c r="J378" i="1"/>
  <c r="H381" i="1"/>
  <c r="N382" i="1"/>
  <c r="J384" i="1"/>
  <c r="G384" i="1"/>
  <c r="I365" i="1"/>
  <c r="M368" i="1"/>
  <c r="M372" i="1"/>
  <c r="I375" i="1"/>
  <c r="O376" i="1"/>
  <c r="M377" i="1"/>
  <c r="K378" i="1"/>
  <c r="O382" i="1"/>
  <c r="H384" i="1"/>
  <c r="F363" i="1"/>
  <c r="N368" i="1"/>
  <c r="N372" i="1"/>
  <c r="H376" i="1"/>
  <c r="N377" i="1"/>
  <c r="L378" i="1"/>
  <c r="H382" i="1"/>
  <c r="I383" i="1"/>
  <c r="G363" i="1"/>
  <c r="O368" i="1"/>
  <c r="J383" i="1"/>
  <c r="F44" i="1"/>
  <c r="H363" i="1"/>
  <c r="G383" i="1" l="1"/>
  <c r="G376" i="1"/>
  <c r="G14" i="1"/>
  <c r="F14" i="1"/>
  <c r="F366" i="1"/>
  <c r="G370" i="1"/>
  <c r="G59" i="1"/>
  <c r="G67" i="1" s="1"/>
  <c r="G71" i="1" s="1"/>
  <c r="G6" i="1" s="1"/>
  <c r="F378" i="1"/>
  <c r="F370" i="1"/>
  <c r="F59" i="1"/>
  <c r="F67" i="1" s="1"/>
  <c r="F71" i="1" s="1"/>
  <c r="G372" i="1" l="1"/>
  <c r="G83" i="1"/>
  <c r="G373" i="1"/>
  <c r="F373" i="1"/>
  <c r="F83" i="1"/>
  <c r="F372" i="1"/>
  <c r="F6" i="1"/>
  <c r="G371" i="1"/>
  <c r="G365" i="1"/>
  <c r="F365" i="1" l="1"/>
  <c r="F371" i="1"/>
</calcChain>
</file>

<file path=xl/sharedStrings.xml><?xml version="1.0" encoding="utf-8"?>
<sst xmlns="http://schemas.openxmlformats.org/spreadsheetml/2006/main" count="895" uniqueCount="549">
  <si>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</si>
  <si>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</si>
  <si>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</si>
  <si>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</si>
  <si>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</si>
  <si>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</si>
  <si>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</si>
  <si>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</si>
  <si>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</si>
  <si>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</si>
  <si>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</si>
  <si>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</si>
  <si>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</si>
  <si>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</si>
  <si>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</si>
  <si>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</si>
  <si>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</si>
  <si>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</si>
  <si>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</si>
  <si>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</si>
  <si>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</si>
  <si>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</si>
  <si>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</si>
  <si>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</si>
  <si>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</si>
  <si>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</si>
  <si>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</si>
  <si>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</si>
  <si>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</si>
  <si>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</si>
  <si>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</si>
  <si>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</si>
  <si>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</si>
  <si>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</si>
  <si>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</si>
  <si>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</si>
  <si>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</si>
  <si>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</si>
  <si>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</si>
  <si>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</si>
  <si>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</si>
  <si>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</si>
  <si>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</si>
  <si>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</si>
  <si>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</si>
  <si>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</si>
  <si>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</si>
  <si>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</si>
  <si>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</si>
  <si>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</si>
  <si>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</si>
  <si>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</si>
  <si>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</si>
  <si>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</si>
  <si>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</si>
  <si>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</si>
  <si>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</si>
  <si>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</si>
  <si>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</si>
  <si>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</si>
  <si>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</si>
  <si>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</si>
  <si>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</si>
  <si>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</si>
  <si>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</si>
  <si>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</si>
  <si>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</si>
  <si>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</si>
  <si>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</si>
  <si>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</si>
  <si>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</si>
  <si>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</si>
  <si>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</si>
  <si>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</si>
  <si>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</si>
  <si>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</si>
  <si>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</si>
  <si>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</si>
  <si>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</si>
  <si>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</si>
  <si>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</si>
  <si>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</si>
  <si>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</si>
  <si>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</si>
  <si>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</si>
  <si>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</si>
  <si>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</si>
  <si>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</si>
  <si>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</si>
  <si>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</si>
  <si>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</si>
  <si>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</si>
  <si>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</si>
  <si>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</si>
  <si>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</si>
  <si>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</si>
  <si>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</si>
  <si>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</si>
  <si>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</si>
  <si>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</si>
  <si>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</si>
  <si>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</si>
  <si>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</si>
  <si>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</si>
  <si>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</si>
  <si>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</si>
  <si>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</si>
  <si>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</si>
  <si>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</si>
  <si>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</si>
  <si>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</si>
  <si>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</si>
  <si>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</si>
  <si>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</si>
  <si>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</si>
  <si>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</si>
  <si>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</si>
  <si>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</si>
  <si>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</si>
  <si>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</si>
  <si>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</si>
  <si>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</si>
  <si>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</si>
  <si>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</si>
  <si>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</si>
  <si>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</si>
  <si>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</si>
  <si>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</si>
  <si>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</si>
  <si>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</si>
  <si>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</si>
  <si>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</si>
  <si>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</si>
  <si>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</si>
  <si>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</si>
  <si>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</si>
  <si>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</si>
  <si>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</si>
  <si>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</si>
  <si>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</si>
  <si>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</si>
  <si>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</si>
  <si>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</si>
  <si>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</si>
  <si>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</si>
  <si>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</si>
  <si>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</si>
  <si>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</si>
  <si>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</si>
  <si>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</si>
  <si>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</si>
  <si>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</si>
  <si>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</si>
  <si>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</si>
  <si>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</si>
  <si>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</si>
  <si>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</si>
  <si>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</si>
  <si>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</si>
  <si>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</si>
  <si>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</si>
  <si>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</si>
  <si>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</si>
  <si>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</si>
  <si>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</si>
  <si>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</si>
  <si>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</si>
  <si>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</si>
  <si>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</si>
  <si>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</si>
  <si>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</si>
  <si>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</si>
  <si>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</si>
  <si>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</si>
  <si>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</si>
  <si>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</si>
  <si>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</si>
  <si>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</si>
  <si>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</si>
  <si>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</si>
  <si>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</si>
  <si>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</si>
  <si>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</si>
  <si>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</si>
  <si>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</si>
  <si>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</si>
  <si>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</si>
  <si>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</si>
  <si>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</si>
  <si>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</si>
  <si>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</si>
  <si>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</si>
  <si>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</si>
  <si>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</si>
  <si>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</si>
  <si>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</si>
  <si>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</si>
  <si>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</si>
  <si>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</si>
  <si>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</si>
  <si>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</si>
  <si>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</si>
  <si>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</si>
  <si>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</si>
  <si>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</si>
  <si>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</si>
  <si>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</si>
  <si>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</si>
  <si>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</si>
  <si>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</si>
  <si>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</si>
  <si>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</si>
  <si>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</si>
  <si>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</si>
  <si>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</si>
  <si>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</si>
  <si>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</si>
  <si>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</si>
  <si>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</si>
  <si>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</si>
  <si>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</si>
  <si>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</si>
  <si>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</si>
  <si>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</si>
  <si>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</si>
  <si>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</si>
  <si>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</si>
  <si>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</si>
  <si>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</si>
  <si>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</si>
  <si>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</si>
  <si>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</si>
  <si>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</si>
  <si>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</si>
  <si>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</si>
  <si>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</si>
  <si>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</si>
  <si>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</si>
  <si>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</si>
  <si>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</si>
  <si>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</si>
  <si>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</si>
  <si>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</si>
  <si>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</si>
  <si>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</si>
  <si>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</si>
  <si>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</si>
  <si>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</si>
  <si>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</si>
  <si>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</si>
  <si>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</si>
  <si>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</si>
  <si>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</si>
  <si>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</si>
  <si>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</si>
  <si>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</si>
  <si>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</si>
  <si>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</si>
  <si>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</si>
  <si>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</si>
  <si>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</si>
  <si>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</si>
  <si>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</si>
  <si>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</si>
  <si>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</si>
  <si>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</si>
  <si>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</si>
  <si>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</si>
  <si>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</si>
  <si>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</si>
  <si>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</si>
  <si>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</si>
  <si>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</si>
  <si>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</si>
  <si>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</si>
  <si>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</si>
  <si>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</si>
  <si>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</si>
  <si>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</si>
  <si>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</si>
  <si>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</si>
  <si>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</si>
  <si>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</si>
  <si>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</si>
  <si>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</si>
  <si>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</si>
  <si>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</si>
  <si>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</si>
  <si>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</si>
  <si>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</si>
  <si>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</si>
  <si>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</si>
  <si>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</si>
  <si>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</si>
  <si>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</si>
  <si>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</si>
  <si>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</si>
  <si>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</si>
  <si>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</si>
  <si>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</si>
  <si>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</si>
  <si>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</si>
  <si>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</si>
  <si>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</si>
  <si>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</si>
  <si>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</si>
  <si>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</si>
  <si>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</si>
  <si>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</si>
  <si>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</si>
  <si>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</si>
  <si>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</si>
  <si>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</si>
  <si>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</si>
  <si>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</si>
  <si>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</si>
  <si>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</si>
  <si>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</si>
  <si>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</si>
  <si>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</si>
  <si>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</si>
  <si>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</si>
  <si>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</si>
  <si>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</si>
  <si>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</si>
  <si>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</si>
  <si>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</si>
  <si>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</si>
  <si>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</si>
  <si>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</si>
  <si>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</si>
  <si>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</si>
  <si>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</si>
  <si>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</si>
  <si>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</si>
  <si>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</si>
  <si>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</si>
  <si>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</si>
  <si>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</si>
  <si>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</si>
  <si>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</si>
  <si>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</si>
  <si>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</si>
  <si>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</si>
  <si>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</si>
  <si>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</si>
  <si>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</si>
  <si>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</si>
  <si>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</si>
  <si>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</si>
  <si>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</si>
  <si>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</si>
  <si>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</si>
  <si>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</si>
  <si>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</si>
  <si>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</si>
  <si>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</si>
  <si>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</si>
  <si>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</si>
  <si>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</si>
  <si>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</si>
  <si>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</si>
  <si>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</si>
  <si>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</si>
  <si>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</si>
  <si>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</si>
  <si>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</si>
  <si>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</si>
  <si>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</si>
  <si>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</si>
  <si>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</si>
  <si>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</si>
  <si>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</si>
  <si>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</si>
  <si>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CONSOLIDATED BALANCE SHEETS</t>
  </si>
  <si>
    <t>Assets</t>
  </si>
  <si>
    <t>Current assets:</t>
  </si>
  <si>
    <t>Cash and cash equivalents</t>
  </si>
  <si>
    <t>Accounts receivable, net of allowance of $13,683 and $14,799, at December 31, 2018 and</t>
  </si>
  <si>
    <t>December 31, 2017, respectively</t>
  </si>
  <si>
    <t>Income tax receivable</t>
  </si>
  <si>
    <t>Deferred financing costs, net</t>
  </si>
  <si>
    <t>Other current assets</t>
  </si>
  <si>
    <t>Total current assets</t>
  </si>
  <si>
    <t>Property and equipment, net</t>
  </si>
  <si>
    <t>Property and Equipment</t>
  </si>
  <si>
    <t>Goodwill</t>
  </si>
  <si>
    <t>Intangible assets, net</t>
  </si>
  <si>
    <t>Other Intangibles</t>
  </si>
  <si>
    <t>Other assets</t>
  </si>
  <si>
    <t>Total assets</t>
  </si>
  <si>
    <t>Liabilities and Shareholders' Equity</t>
  </si>
  <si>
    <t>Current liabilities:</t>
  </si>
  <si>
    <t>Accounts payable, accrued expenses and other liabilities</t>
  </si>
  <si>
    <t>Estimated liability for appeals</t>
  </si>
  <si>
    <t>Total current liabilities</t>
  </si>
  <si>
    <t>Long-term liabilities:</t>
  </si>
  <si>
    <t>Revolving credit facility</t>
  </si>
  <si>
    <t>Borrowings</t>
  </si>
  <si>
    <t>Net deferred tax liabilities</t>
  </si>
  <si>
    <t>Deferred rent</t>
  </si>
  <si>
    <t>Accruals</t>
  </si>
  <si>
    <t>Other liabilities</t>
  </si>
  <si>
    <t>Total long-term liabilities</t>
  </si>
  <si>
    <t>Total liabilities</t>
  </si>
  <si>
    <t>Commitments and contingencies</t>
  </si>
  <si>
    <t>Shareholders' equity:</t>
  </si>
  <si>
    <t>Preferred stock -- $0.01 par value; 5,000,000 shares authorized; none issued</t>
  </si>
  <si>
    <t>Common stock -- $0.01 par value; 175,000,000 shares authorized; 98,924,501 shares issued and</t>
  </si>
  <si>
    <t>85,261,664 shares outstanding at December 31, 2018; 96,536,251 shares issued and 83,256,858 shares outstanding at December 31, 2017</t>
  </si>
  <si>
    <t>Capital in excess of par value</t>
  </si>
  <si>
    <t>Retained earnings</t>
  </si>
  <si>
    <t>Treasury stock, at cost: 13,663,194 shares at December 31, 2018 and 13,279,393 shares at</t>
  </si>
  <si>
    <t>Treasury Stock</t>
  </si>
  <si>
    <t>December 31, 2017</t>
  </si>
  <si>
    <t>Total shareholders' equity</t>
  </si>
  <si>
    <t>Revenue</t>
  </si>
  <si>
    <t>Cost of services:</t>
  </si>
  <si>
    <t>Compensation</t>
  </si>
  <si>
    <t>Information technology</t>
  </si>
  <si>
    <t>Occupancy</t>
  </si>
  <si>
    <t>Direct project expenses</t>
  </si>
  <si>
    <t>Other operating expenses</t>
  </si>
  <si>
    <t>Amortization of acquisition related software and intangible assets</t>
  </si>
  <si>
    <t>Amortisation of assets</t>
  </si>
  <si>
    <t>Total cost of services</t>
  </si>
  <si>
    <t>Selling, general and administrative expenses</t>
  </si>
  <si>
    <t>Settlement expense</t>
  </si>
  <si>
    <t>Total operating expenses</t>
  </si>
  <si>
    <t>Operating income</t>
  </si>
  <si>
    <t>Interest expense</t>
  </si>
  <si>
    <t>Interest income</t>
  </si>
  <si>
    <t>Income before income taxes</t>
  </si>
  <si>
    <t>Profit before Zakat</t>
  </si>
  <si>
    <t>Income taxes</t>
  </si>
  <si>
    <t>Net Income</t>
  </si>
  <si>
    <t>Basic income per common share:</t>
  </si>
  <si>
    <t>Net income per common share -- basic</t>
  </si>
  <si>
    <t>Diluted income per common share:</t>
  </si>
  <si>
    <t>Net income per common share -- diluted</t>
  </si>
  <si>
    <t>Weighted average shares:</t>
  </si>
  <si>
    <t>Basic</t>
  </si>
  <si>
    <t>Operating activities:</t>
  </si>
  <si>
    <t>Operating Activities</t>
  </si>
  <si>
    <t>Net income</t>
  </si>
  <si>
    <t>Adjustments to reconcile net income to net cash provided by operating activities:</t>
  </si>
  <si>
    <t>Depreciation and amortization of property, equipment and software</t>
  </si>
  <si>
    <t>Amortization of intangible assets</t>
  </si>
  <si>
    <t>Amortization of deferred financing costs</t>
  </si>
  <si>
    <t>Stock-based compensation expense</t>
  </si>
  <si>
    <t>Deferred income taxes</t>
  </si>
  <si>
    <t>(Gain) / Loss on disposal of assets</t>
  </si>
  <si>
    <t>Change in fair value of contingent consideration</t>
  </si>
  <si>
    <t>Release of estimated liability for appeals</t>
  </si>
  <si>
    <t>Changes in operating assets and liabilities:</t>
  </si>
  <si>
    <t>Accounts receivable</t>
  </si>
  <si>
    <t>Finance Costs</t>
  </si>
  <si>
    <t>Income taxes receivable / (payable)</t>
  </si>
  <si>
    <t xml:space="preserve">Adjustment for Income Tax Paid </t>
  </si>
  <si>
    <t>Net cash provided by operating activities</t>
  </si>
  <si>
    <t>Investing activities:</t>
  </si>
  <si>
    <t>Investing Activities</t>
  </si>
  <si>
    <t>Acquisition of a business, net of cash acquired</t>
  </si>
  <si>
    <t>Proceeds from sale of cost basis investment</t>
  </si>
  <si>
    <t>Purchases of property and equipment</t>
  </si>
  <si>
    <t>Investment in capitalized software</t>
  </si>
  <si>
    <t>Net cash used in investing activities</t>
  </si>
  <si>
    <t>Financing activities:</t>
  </si>
  <si>
    <t>Financing Activities</t>
  </si>
  <si>
    <t>Proceeds from credit facility</t>
  </si>
  <si>
    <t>Payments for deferred financing costs</t>
  </si>
  <si>
    <t>Proceeds from exercise of stock options</t>
  </si>
  <si>
    <t>Payments of tax withholdings on behalf of employees for net-share settlements</t>
  </si>
  <si>
    <t>Payments on capital lease obligations</t>
  </si>
  <si>
    <t>Purchases of treasury stock</t>
  </si>
  <si>
    <t>Net cash provided by/(used in) financing activities</t>
  </si>
  <si>
    <t>Net increase/(decrease) in cash and cash equivalents</t>
  </si>
  <si>
    <t>Net increase (decrease) in cash and cash equivalents</t>
  </si>
  <si>
    <t>Cash and Cash Equivalents</t>
  </si>
  <si>
    <t>Cash and cash equivalents at beginning of period</t>
  </si>
  <si>
    <t>Cash and cash equivalents at beginning of year</t>
  </si>
  <si>
    <t>Cash and cash equivalents at end of period</t>
  </si>
  <si>
    <t>Supplemental disclosure of cash flow information:</t>
  </si>
  <si>
    <t>Cash paid for income taxes, net of refunds</t>
  </si>
  <si>
    <t>Cash paid for interest</t>
  </si>
  <si>
    <t>Supplemental disclosure of non-cash activities: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</si>
  <si>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</si>
  <si>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</si>
  <si>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</si>
  <si>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</si>
  <si>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</si>
  <si>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changed value</t>
  </si>
  <si>
    <t>deleted value</t>
  </si>
  <si>
    <t>turnover</t>
  </si>
  <si>
    <t>revenue</t>
  </si>
  <si>
    <t>added value</t>
  </si>
  <si>
    <t>salaries and wages</t>
  </si>
  <si>
    <t>compensation</t>
  </si>
  <si>
    <t>information technology</t>
  </si>
  <si>
    <t>research and development</t>
  </si>
  <si>
    <t>added valye</t>
  </si>
  <si>
    <t>administrative expenses</t>
  </si>
  <si>
    <t>selling, general and administrative</t>
  </si>
  <si>
    <t>other operating expenses</t>
  </si>
  <si>
    <t>direct project expenses</t>
  </si>
  <si>
    <t>occupancy</t>
  </si>
  <si>
    <t>operating lease expenses</t>
  </si>
  <si>
    <t>settlement expenses</t>
  </si>
  <si>
    <t>changed sign</t>
  </si>
  <si>
    <t>moved to row 48</t>
  </si>
  <si>
    <t>interest paid and financial costs</t>
  </si>
  <si>
    <t>interest expense</t>
  </si>
  <si>
    <t>interest received and financial income</t>
  </si>
  <si>
    <t>interest income</t>
  </si>
  <si>
    <t>equipment</t>
  </si>
  <si>
    <t>leasehold improvements</t>
  </si>
  <si>
    <t>building</t>
  </si>
  <si>
    <t>building improvements</t>
  </si>
  <si>
    <t>land</t>
  </si>
  <si>
    <t>furniture and fixtures</t>
  </si>
  <si>
    <t>capitalized software</t>
  </si>
  <si>
    <t>property, plant and equipment</t>
  </si>
  <si>
    <t>leased assets</t>
  </si>
  <si>
    <t>land and buildings</t>
  </si>
  <si>
    <t>less: accumulated Depreciation and amortization</t>
  </si>
  <si>
    <t>cash and bank balance</t>
  </si>
  <si>
    <t>cash and cash equivalents</t>
  </si>
  <si>
    <t>accounts receivable, net of allowance</t>
  </si>
  <si>
    <t>other operating current assets</t>
  </si>
  <si>
    <t>deferred financing costs, net</t>
  </si>
  <si>
    <t>other current assets</t>
  </si>
  <si>
    <t>moved to row 125</t>
  </si>
  <si>
    <t>other non-current assets</t>
  </si>
  <si>
    <t>other assets</t>
  </si>
  <si>
    <t>other operating current liabilities</t>
  </si>
  <si>
    <t>estimated liability for appeals</t>
  </si>
  <si>
    <t>revolving credit facility</t>
  </si>
  <si>
    <t>net deferred tax liabilities</t>
  </si>
  <si>
    <t>deferred rent</t>
  </si>
  <si>
    <t>other liabilities</t>
  </si>
  <si>
    <t>other non-current liabilities</t>
  </si>
  <si>
    <t>long term accruals</t>
  </si>
  <si>
    <t>deferred tax liability</t>
  </si>
  <si>
    <t>ordinary shares</t>
  </si>
  <si>
    <t>reserves and surplus</t>
  </si>
  <si>
    <t>Common stock -- $0.01 par value</t>
  </si>
  <si>
    <t>capital in excess of par value</t>
  </si>
  <si>
    <t>treasury stock (-)</t>
  </si>
  <si>
    <t>treasury stock, at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</si>
</sst>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Fill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7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D8-403C-B1E5-01DE80ADCB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F07-46A8-8E11-289B10962D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7CE-4B85-9A43-2E7F1DD977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3A3-44F8-8FA7-45A3211F1E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9BF-47E1-BCCD-B9754579B6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94-4DFA-A163-5C737C44C7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1CF-4E39-B08D-C0CF3FD28F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D97-4E41-B337-DCCF34EE9D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01D-494E-9ECB-4A5E4BF9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A95-4539-B8FD-3E8DFA3959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21B-484E-ABE7-ECCD3B85ED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C7-49CF-B61E-CE2F43F288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38A-4F89-88FA-784ECA06FA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B3C-4733-809E-62B2CED717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A3-4936-8E5C-DB44833D0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3.7109375" style="1" customWidth="1"/>
    <col min="6" max="7" width="13.710937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54989</v>
      </c>
      <c r="G6" s="7">
        <f t="shared" ref="G6:O6" si="1">IF(G4=$BF$1,"",G71)</f>
        <v>40054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653209</v>
      </c>
      <c r="G7" s="7">
        <f t="shared" ref="G7:O7" si="2">IF(G4=$BF$1,"",G128)</f>
        <v>682506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425309</v>
      </c>
      <c r="G8" s="7">
        <f t="shared" ref="G8:O8" si="3">IF(G4=$BF$1,"",G161)</f>
        <v>292654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96625</v>
      </c>
      <c r="G9" s="7">
        <f t="shared" ref="G9:O9" si="4">IF(G4=$BF$1,"",G189)</f>
        <v>92687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268497</v>
      </c>
      <c r="G10" s="7">
        <f t="shared" ref="G10:O10" si="5">IF(G4=$BF$1,"",G210)</f>
        <v>276244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713396</v>
      </c>
      <c r="G11" s="7">
        <f t="shared" ref="G11:O11" si="6">IF(G4=$BF$1,"",G227)</f>
        <v>606229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1078518</v>
      </c>
      <c r="G12" s="35">
        <f t="shared" ref="G12:O12" si="7">IF(G4=$BF$1,"",SUM(G7:G8))</f>
        <v>975160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1078518</v>
      </c>
      <c r="G13" s="35">
        <f t="shared" ref="G13:O13" si="8">IF(G4=$BF$1,"",SUM(G9:G11))</f>
        <v>975160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598290</v>
      </c>
      <c r="G24">
        <v>521212</v>
      </c>
      <c r="H24">
        <v>547389</v>
      </c>
      <c r="P24" s="48" t="s">
        <v>491</v>
      </c>
    </row>
    <row r="25" spans="5:16">
      <c r="E25" s="1" t="s">
        <v>27</v>
      </c>
      <c r="F25"/>
      <c r="G25"/>
      <c r="H25">
        <v>342670</v>
      </c>
      <c r="P25" s="48" t="s">
        <v>492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598290</v>
      </c>
      <c r="G30" s="7">
        <f>IF(G4=$BF$1,"",G24-G25+ABS(G26)-G27-G28-G29)</f>
        <v>521212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  <c r="F32" s="38">
        <v>224893</v>
      </c>
      <c r="G32" s="38">
        <v>202049</v>
      </c>
      <c r="P32" s="48" t="s">
        <v>495</v>
      </c>
    </row>
    <row r="33" spans="5:16">
      <c r="E33" s="1" t="s">
        <v>35</v>
      </c>
    </row>
    <row r="34" spans="5:16">
      <c r="E34" s="1" t="s">
        <v>36</v>
      </c>
      <c r="F34">
        <v>113442</v>
      </c>
      <c r="G34">
        <v>105654</v>
      </c>
      <c r="H34">
        <v>89381</v>
      </c>
      <c r="P34" s="48" t="s">
        <v>491</v>
      </c>
    </row>
    <row r="35" spans="5:16">
      <c r="E35" s="1" t="s">
        <v>37</v>
      </c>
      <c r="F35" s="38">
        <v>53428</v>
      </c>
      <c r="G35" s="38">
        <v>45723</v>
      </c>
      <c r="P35" s="48" t="s">
        <v>500</v>
      </c>
    </row>
    <row r="36" spans="5:16">
      <c r="E36" s="1" t="s">
        <v>38</v>
      </c>
      <c r="F36">
        <f>42908+31438+20000</f>
        <v>94346</v>
      </c>
      <c r="G36">
        <f>41347+28425</f>
        <v>69772</v>
      </c>
      <c r="H36">
        <v>74032</v>
      </c>
      <c r="P36" s="48" t="s">
        <v>491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  <c r="F39" s="38">
        <v>15968</v>
      </c>
      <c r="G39" s="38">
        <v>17190</v>
      </c>
      <c r="P39" s="48" t="s">
        <v>495</v>
      </c>
    </row>
    <row r="40" spans="5:16">
      <c r="E40" s="1" t="s">
        <v>42</v>
      </c>
    </row>
    <row r="41" spans="5:16">
      <c r="E41" s="1" t="s">
        <v>43</v>
      </c>
      <c r="F41">
        <v>32975</v>
      </c>
      <c r="G41">
        <v>30393</v>
      </c>
      <c r="H41">
        <v>28030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535052</v>
      </c>
      <c r="G43" s="7">
        <f>G32+G33+G34+G35+G36+G37+G38+G39+G40+G41+G42</f>
        <v>470781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9"/>
    </row>
    <row r="44" spans="5:16">
      <c r="E44" s="6" t="s">
        <v>46</v>
      </c>
      <c r="F44" s="7">
        <f>F30+F31-F43</f>
        <v>63238</v>
      </c>
      <c r="G44" s="7">
        <f>IF(G4=$BF$1,"",G30+G31-G43)</f>
        <v>50431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9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  <c r="F48" s="38">
        <v>1089</v>
      </c>
      <c r="G48" s="38">
        <v>295</v>
      </c>
      <c r="P48" s="48" t="s">
        <v>495</v>
      </c>
    </row>
    <row r="49" spans="5:16">
      <c r="E49" s="1" t="s">
        <v>51</v>
      </c>
      <c r="F49">
        <v>11310</v>
      </c>
      <c r="G49">
        <v>10871</v>
      </c>
      <c r="H49">
        <v>-8519</v>
      </c>
      <c r="P49" s="48" t="s">
        <v>508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321</v>
      </c>
      <c r="P52" s="48" t="s">
        <v>509</v>
      </c>
    </row>
    <row r="53" spans="5:16">
      <c r="E53" s="1" t="s">
        <v>55</v>
      </c>
    </row>
    <row r="54" spans="5:16">
      <c r="E54" s="1" t="s">
        <v>56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53017</v>
      </c>
      <c r="G59" s="7">
        <f>IF(G4=$BF$1,"",G44+G45+G46+G47+G48-G49-G50-G51+G52-G53+G54+G55-G56+G57+G58)</f>
        <v>39855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9"/>
    </row>
    <row r="60" spans="5:16">
      <c r="E60" s="1" t="s">
        <v>62</v>
      </c>
      <c r="F60">
        <v>-1972</v>
      </c>
      <c r="G60">
        <v>-199</v>
      </c>
      <c r="H60">
        <v>11835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54989</v>
      </c>
      <c r="G67" s="7">
        <f>IF(G4=$BF$1,"",SUM(G59,-G60,-ABS(G61),-G62,-G66))</f>
        <v>40054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9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54989</v>
      </c>
      <c r="G71" s="7">
        <f t="shared" ref="G71:O71" si="14">IF(G4=$BF$1,"",SUM(G67:G70))</f>
        <v>40054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54989</v>
      </c>
      <c r="G83" s="7">
        <f t="shared" ref="G83:O83" si="15">IF(G4=$BF$1,"",SUM(G71:G82))</f>
        <v>40054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8624+14825+2769</f>
        <v>26218</v>
      </c>
      <c r="G89" s="38">
        <f>8624+14546+2769</f>
        <v>25939</v>
      </c>
      <c r="P89" s="48" t="s">
        <v>495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95350+9404+131819</f>
        <v>236573</v>
      </c>
      <c r="G92">
        <f>106768+10352+125655</f>
        <v>242775</v>
      </c>
      <c r="P92" s="48" t="s">
        <v>491</v>
      </c>
    </row>
    <row r="93" spans="5:16">
      <c r="E93" s="1" t="s">
        <v>85</v>
      </c>
    </row>
    <row r="94" spans="5:16">
      <c r="E94" s="1" t="s">
        <v>86</v>
      </c>
      <c r="F94" s="38">
        <v>7547</v>
      </c>
      <c r="G94" s="38">
        <v>8357</v>
      </c>
      <c r="P94" s="48" t="s">
        <v>495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270338</v>
      </c>
      <c r="G98" s="7">
        <f>IF(G4=$BF$1,"",G89+G90+G91+G92+G93+G94+G95+G96)</f>
        <v>277071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9"/>
    </row>
    <row r="99" spans="5:16">
      <c r="E99" s="1" t="s">
        <v>89</v>
      </c>
      <c r="F99" s="38">
        <v>-175903</v>
      </c>
      <c r="G99" s="38">
        <v>-178490</v>
      </c>
      <c r="P99" s="48" t="s">
        <v>495</v>
      </c>
    </row>
    <row r="100" spans="5:16">
      <c r="E100" s="6" t="s">
        <v>90</v>
      </c>
      <c r="F100" s="7">
        <f>F98+F99</f>
        <v>94435</v>
      </c>
      <c r="G100" s="7">
        <f t="shared" ref="G100:O100" si="17">IF(G4=$BF$1,"",G98+G99)</f>
        <v>98581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9"/>
    </row>
    <row r="101" spans="5:16">
      <c r="E101" s="1" t="s">
        <v>91</v>
      </c>
      <c r="F101">
        <v>487617</v>
      </c>
      <c r="G101">
        <v>487617</v>
      </c>
    </row>
    <row r="102" spans="5:16">
      <c r="E102" s="1" t="s">
        <v>92</v>
      </c>
      <c r="F102">
        <v>67140</v>
      </c>
      <c r="G102">
        <v>91482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554757</v>
      </c>
      <c r="G104" s="7">
        <f t="shared" ref="G104:O104" si="18">IF(G4=$BF$1,"",G101+G102+G103)</f>
        <v>579099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  <c r="F124" s="38">
        <v>1673</v>
      </c>
      <c r="G124" s="38">
        <v>2237</v>
      </c>
      <c r="P124" s="48" t="s">
        <v>495</v>
      </c>
    </row>
    <row r="125" spans="5:16">
      <c r="E125" s="1" t="s">
        <v>112</v>
      </c>
      <c r="F125">
        <v>2344</v>
      </c>
      <c r="G125">
        <v>2589</v>
      </c>
      <c r="P125" s="48" t="s">
        <v>495</v>
      </c>
    </row>
    <row r="126" spans="5:16">
      <c r="E126" s="1" t="s">
        <v>113</v>
      </c>
      <c r="F126"/>
      <c r="G126"/>
      <c r="P126" s="48" t="s">
        <v>531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653209</v>
      </c>
      <c r="G128" s="7">
        <f t="shared" ref="G128:O128" si="19">IF(G4=$BF$1,"",G100+SUM(G104:G126))</f>
        <v>682506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9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178946</v>
      </c>
      <c r="G130">
        <v>83313</v>
      </c>
      <c r="P130" s="48" t="s">
        <v>491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178946</v>
      </c>
      <c r="G140" s="7">
        <f t="shared" ref="G140:O140" si="20">IF(G4=$BF$1,"",G130+G131+G132+G133+G134+G135+G136+G139)</f>
        <v>83313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  <c r="F151">
        <v>18817</v>
      </c>
      <c r="G151">
        <v>1892</v>
      </c>
    </row>
    <row r="154" spans="5:16">
      <c r="E154" s="12" t="s">
        <v>134</v>
      </c>
      <c r="F154">
        <v>19970</v>
      </c>
      <c r="G154">
        <v>16589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206772</v>
      </c>
      <c r="G157">
        <v>189460</v>
      </c>
      <c r="P157" s="48" t="s">
        <v>495</v>
      </c>
    </row>
    <row r="158" spans="5:16">
      <c r="E158" s="1" t="s">
        <v>138</v>
      </c>
      <c r="F158">
        <f>564+240</f>
        <v>804</v>
      </c>
      <c r="G158">
        <f>564+836</f>
        <v>1400</v>
      </c>
      <c r="P158" s="48" t="s">
        <v>491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246363</v>
      </c>
      <c r="G160" s="7">
        <f>IF(G4=$BF$1,"",G146+G147+G148+G149+G150+G151+G152+G153+G154+G155+G156+G157+G158+G159)</f>
        <v>209341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425309</v>
      </c>
      <c r="G161" s="7">
        <f t="shared" ref="G161:O161" si="22">IF(G4=$BF$1,"",G140+G145+G160)</f>
        <v>292654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9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  <c r="F168"/>
      <c r="G168"/>
      <c r="P168" s="48" t="s">
        <v>492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/>
      <c r="G172"/>
      <c r="P172" s="48" t="s">
        <v>492</v>
      </c>
    </row>
    <row r="173" spans="5:16">
      <c r="E173" s="1" t="s">
        <v>152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74902</v>
      </c>
      <c r="G184">
        <v>61900</v>
      </c>
      <c r="P184" s="48" t="s">
        <v>491</v>
      </c>
    </row>
    <row r="185" spans="5:16">
      <c r="E185" s="12" t="s">
        <v>162</v>
      </c>
    </row>
    <row r="187" spans="5:16">
      <c r="E187" s="1" t="s">
        <v>163</v>
      </c>
      <c r="F187" s="38">
        <v>21723</v>
      </c>
      <c r="G187" s="38">
        <v>30787</v>
      </c>
      <c r="P187" s="48" t="s">
        <v>495</v>
      </c>
    </row>
    <row r="188" spans="5:16">
      <c r="E188" s="1" t="s">
        <v>164</v>
      </c>
      <c r="F188"/>
      <c r="G188"/>
      <c r="P188" s="48" t="s">
        <v>492</v>
      </c>
    </row>
    <row r="189" spans="5:16">
      <c r="E189" s="6" t="s">
        <v>13</v>
      </c>
      <c r="F189" s="7">
        <f>SUM(F163:F188)</f>
        <v>96625</v>
      </c>
      <c r="G189" s="7">
        <f t="shared" ref="G189:O189" si="23">IF(G4=$BF$1,"",SUM(G163:G188))</f>
        <v>92687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9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 s="38">
        <v>240000</v>
      </c>
      <c r="G193" s="38">
        <v>240000</v>
      </c>
      <c r="P193" s="48" t="s">
        <v>495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 s="38">
        <v>4118</v>
      </c>
      <c r="G197" s="38">
        <v>4852</v>
      </c>
      <c r="P197" s="48" t="s">
        <v>495</v>
      </c>
    </row>
    <row r="198" spans="5:16">
      <c r="E198" s="1" t="s">
        <v>173</v>
      </c>
    </row>
    <row r="199" spans="5:16" ht="25.5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18485</v>
      </c>
      <c r="G203" s="38">
        <v>21989</v>
      </c>
      <c r="P203" s="48" t="s">
        <v>495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5894</v>
      </c>
      <c r="G209">
        <v>9403</v>
      </c>
      <c r="P209" s="48" t="s">
        <v>495</v>
      </c>
    </row>
    <row r="210" spans="5:16">
      <c r="E210" s="6" t="s">
        <v>14</v>
      </c>
      <c r="F210" s="7">
        <f>SUM(F191:F209)</f>
        <v>268497</v>
      </c>
      <c r="G210" s="7">
        <f t="shared" ref="G210:O210" si="24">IF(G4=$BF$1,"",SUM(G191:G209))</f>
        <v>276244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9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989</v>
      </c>
      <c r="G212">
        <v>965</v>
      </c>
      <c r="P212" s="48" t="s">
        <v>495</v>
      </c>
    </row>
    <row r="213" spans="5:16">
      <c r="E213" s="1" t="s">
        <v>183</v>
      </c>
      <c r="F213">
        <v>0</v>
      </c>
      <c r="G213">
        <v>0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422235</v>
      </c>
      <c r="G217">
        <v>366164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-135576</v>
      </c>
      <c r="G223">
        <v>-129621</v>
      </c>
      <c r="P223" s="48" t="s">
        <v>495</v>
      </c>
    </row>
    <row r="224" spans="5:16">
      <c r="E224" s="12" t="s">
        <v>193</v>
      </c>
    </row>
    <row r="225" spans="5:16">
      <c r="E225" s="12" t="s">
        <v>194</v>
      </c>
      <c r="F225" s="38">
        <v>425748</v>
      </c>
      <c r="G225" s="38">
        <v>368721</v>
      </c>
      <c r="P225" s="48" t="s">
        <v>495</v>
      </c>
    </row>
    <row r="227" spans="5:16">
      <c r="E227" s="6" t="s">
        <v>195</v>
      </c>
      <c r="F227" s="7">
        <f>SUM(F212:F226)</f>
        <v>713396</v>
      </c>
      <c r="G227" s="7">
        <f t="shared" ref="G227:O227" si="25">IF(G4=$BF$1,"",SUM(G212:G226))</f>
        <v>606229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9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54989</v>
      </c>
      <c r="G267">
        <v>40054</v>
      </c>
      <c r="H267">
        <v>37636</v>
      </c>
    </row>
    <row r="268" spans="5:15">
      <c r="E268" s="1" t="s">
        <v>233</v>
      </c>
    </row>
    <row r="269" spans="5:1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33254</v>
      </c>
      <c r="G271">
        <v>27515</v>
      </c>
      <c r="H271">
        <v>24882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24906</v>
      </c>
      <c r="G275">
        <v>24813</v>
      </c>
      <c r="H275">
        <v>22247</v>
      </c>
    </row>
    <row r="276" spans="5:8">
      <c r="E276" s="1" t="s">
        <v>241</v>
      </c>
      <c r="F276">
        <v>-35</v>
      </c>
      <c r="G276">
        <v>-2865</v>
      </c>
      <c r="H276">
        <v>0</v>
      </c>
    </row>
    <row r="277" spans="5:8" ht="25.5" customHeight="1">
      <c r="E277" s="1" t="s">
        <v>242</v>
      </c>
      <c r="F277">
        <v>0</v>
      </c>
      <c r="G277">
        <v>209</v>
      </c>
      <c r="H277">
        <v>-948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5300</v>
      </c>
      <c r="G284">
        <v>19457</v>
      </c>
      <c r="H284">
        <v>13099</v>
      </c>
    </row>
    <row r="285" spans="5:8" ht="25.5">
      <c r="E285" s="1" t="s">
        <v>248</v>
      </c>
      <c r="F285">
        <v>21507</v>
      </c>
      <c r="G285">
        <v>24143</v>
      </c>
      <c r="H285">
        <v>13277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84932</v>
      </c>
      <c r="G296" s="7">
        <f>IF(G4=$BF$1,"",G271+G272+G273+G274+G275+G276+G277+G278+G279+G280+G281+G282+G283+G284+G285+G286+G287+G288+G289+G290+G291+G292+G293+G294+G295)</f>
        <v>93272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139921</v>
      </c>
      <c r="G297" s="7">
        <f t="shared" ref="G297:O297" si="27">IF(G4=$BF$1,"",MIN(F267,F268,F269)+F296)</f>
        <v>139921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 ht="25.5">
      <c r="E300" s="1" t="s">
        <v>262</v>
      </c>
    </row>
    <row r="301" spans="5:15" ht="25.5">
      <c r="E301" s="1" t="s">
        <v>263</v>
      </c>
    </row>
    <row r="302" spans="5:15" ht="25.5" customHeight="1">
      <c r="E302" s="1" t="s">
        <v>264</v>
      </c>
    </row>
    <row r="303" spans="5:15" ht="25.5">
      <c r="E303" s="1" t="s">
        <v>265</v>
      </c>
      <c r="F303">
        <v>-17312</v>
      </c>
      <c r="G303">
        <v>-6976</v>
      </c>
      <c r="H303">
        <v>-3554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-3504</v>
      </c>
      <c r="G309">
        <v>-20409</v>
      </c>
      <c r="H309">
        <v>-7368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</row>
    <row r="313" spans="5:15" ht="25.5">
      <c r="E313" s="1" t="s">
        <v>273</v>
      </c>
      <c r="F313">
        <v>11181</v>
      </c>
      <c r="G313">
        <v>-340</v>
      </c>
      <c r="H313">
        <v>12116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  <c r="F316">
        <v>841</v>
      </c>
      <c r="G316">
        <v>289</v>
      </c>
      <c r="H316">
        <v>2300</v>
      </c>
    </row>
    <row r="317" spans="5:15">
      <c r="E317" s="1" t="s">
        <v>277</v>
      </c>
    </row>
    <row r="318" spans="5:15" ht="25.5">
      <c r="E318" s="6" t="s">
        <v>278</v>
      </c>
      <c r="F318" s="7">
        <f>F299+F300+F301+F302+F303+F304+F305+F306+F307+F308+F309+F310+F311+F312+F313+F314+F315+F316+F317</f>
        <v>-8794</v>
      </c>
      <c r="G318" s="7">
        <f>IF(G4=$BF$1,"",G299+G300+G301+G302+G303+G304+G305+G306+G307+G308+G309+G310+G311+G312+G313+G314+G315+G316+G317)</f>
        <v>-27436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131127</v>
      </c>
      <c r="G319" s="7">
        <f t="shared" ref="G319:O319" si="28">IF(G4=$BF$1,"",G297+G318)</f>
        <v>112485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131127</v>
      </c>
      <c r="G326" s="7">
        <f t="shared" ref="G326:O326" si="30">IF(G4=$BF$1,"",G325+G319)</f>
        <v>112485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-11264</v>
      </c>
      <c r="G328">
        <v>-188639</v>
      </c>
      <c r="H328">
        <v>-34381</v>
      </c>
    </row>
    <row r="329" spans="5:15">
      <c r="E329" s="1" t="s">
        <v>288</v>
      </c>
    </row>
    <row r="330" spans="5:15">
      <c r="E330" s="1" t="s">
        <v>289</v>
      </c>
    </row>
    <row r="331" spans="5:15" ht="25.5">
      <c r="E331" s="1" t="s">
        <v>290</v>
      </c>
    </row>
    <row r="332" spans="5:15">
      <c r="E332" s="12" t="s">
        <v>291</v>
      </c>
      <c r="F332">
        <v>0</v>
      </c>
      <c r="G332">
        <v>0</v>
      </c>
      <c r="H332">
        <v>2496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>
      <c r="E337" s="6" t="s">
        <v>296</v>
      </c>
      <c r="F337" s="7">
        <f>SUM(F328:F336)</f>
        <v>-11264</v>
      </c>
      <c r="G337" s="7">
        <f>IF(G4=$BF$1,"",SUM(G328:G336))</f>
        <v>-188639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32407</v>
      </c>
      <c r="G339">
        <v>-11417</v>
      </c>
      <c r="H339">
        <v>-17530</v>
      </c>
    </row>
    <row r="340" spans="5:15">
      <c r="E340" s="1" t="s">
        <v>299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0</v>
      </c>
      <c r="G349">
        <v>-2412</v>
      </c>
      <c r="H349">
        <v>-44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32407</v>
      </c>
      <c r="G352" s="7">
        <f>IF(G4=$BF$1,"",SUM(G339:G351))</f>
        <v>-13829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152270</v>
      </c>
      <c r="G353" s="7">
        <f t="shared" ref="G353:O353" si="33">IF(G4=$BF$1,"",G326+G337+G352)</f>
        <v>-89983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</row>
    <row r="355" spans="5:15" ht="25.5">
      <c r="E355" s="6" t="s">
        <v>314</v>
      </c>
      <c r="F355" s="7">
        <f>F353+F354</f>
        <v>152270</v>
      </c>
      <c r="G355" s="7">
        <f t="shared" ref="G355:O355" si="34">IF(G4=$BF$1,"",G353+G354)</f>
        <v>-89983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83313</v>
      </c>
      <c r="G356">
        <v>175999</v>
      </c>
      <c r="H356">
        <v>145610</v>
      </c>
    </row>
    <row r="357" spans="5:15">
      <c r="E357" s="6" t="s">
        <v>316</v>
      </c>
      <c r="F357" s="7">
        <f>F355+F356</f>
        <v>235583</v>
      </c>
      <c r="G357" s="7">
        <f t="shared" ref="G357:O357" si="35">IF(G4=$BF$1,"",G355+G356)</f>
        <v>86016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0.14788224369354505</v>
      </c>
      <c r="G364" s="24">
        <f t="shared" si="37"/>
        <v>-4.7821567477607331E-2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0.37287162330853346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0.10599081176422331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0.1056979056979057</v>
      </c>
      <c r="G370" s="27">
        <f t="shared" si="42"/>
        <v>9.675717366445899E-2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9.1910277624563344E-2</v>
      </c>
      <c r="G371" s="28">
        <f t="shared" si="43"/>
        <v>7.6847808569257811E-2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5.0985704457412857E-2</v>
      </c>
      <c r="G372" s="27">
        <f t="shared" si="44"/>
        <v>4.1074285245498172E-2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7.7080611609821187E-2</v>
      </c>
      <c r="G373" s="27">
        <f t="shared" si="45"/>
        <v>6.6070742244267427E-2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0.33854047869391146</v>
      </c>
      <c r="G376" s="30">
        <f t="shared" si="47"/>
        <v>0.37832868452356538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0.51180830842897918</v>
      </c>
      <c r="G377" s="30">
        <f t="shared" si="48"/>
        <v>0.60856705964247837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5.5913351016799293</v>
      </c>
      <c r="G378" s="30">
        <f t="shared" si="49"/>
        <v>4.6390396467666264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4.4016455368693403</v>
      </c>
      <c r="G382" s="32">
        <f t="shared" si="51"/>
        <v>3.1574438702299137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4.4016455368693403</v>
      </c>
      <c r="G383" s="32">
        <f t="shared" si="52"/>
        <v>3.1574438702299137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1.8519637774902975</v>
      </c>
      <c r="G384" s="32">
        <f t="shared" si="53"/>
        <v>0.89886391834885149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1.3570711513583442</v>
      </c>
      <c r="G385" s="32">
        <f t="shared" si="54"/>
        <v>1.2136006128151737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178946</v>
      </c>
      <c r="G418" s="17">
        <f>G130-G417</f>
        <v>83313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6" priority="27">
      <formula>MOD(ROW(),2)=0</formula>
    </cfRule>
  </conditionalFormatting>
  <conditionalFormatting sqref="F101:G103">
    <cfRule type="expression" dxfId="45" priority="26">
      <formula>MOD(ROW(),2)=0</formula>
    </cfRule>
  </conditionalFormatting>
  <conditionalFormatting sqref="E243:G243">
    <cfRule type="expression" dxfId="44" priority="32">
      <formula>MOD(ROW(),2)=0</formula>
    </cfRule>
  </conditionalFormatting>
  <conditionalFormatting sqref="E323:E324">
    <cfRule type="expression" dxfId="43" priority="28">
      <formula>MOD(ROW(),2)=0</formula>
    </cfRule>
  </conditionalFormatting>
  <conditionalFormatting sqref="E329">
    <cfRule type="expression" dxfId="42" priority="25">
      <formula>MOD(ROW(),2)=0</formula>
    </cfRule>
  </conditionalFormatting>
  <conditionalFormatting sqref="E24:G29">
    <cfRule type="expression" dxfId="41" priority="45">
      <formula>MOD(ROW(),2)=0</formula>
    </cfRule>
  </conditionalFormatting>
  <conditionalFormatting sqref="E99:G99 E328:G328 F329:G332 E31:G42">
    <cfRule type="expression" dxfId="40" priority="46">
      <formula>MOD(ROW(),2)=0</formula>
    </cfRule>
  </conditionalFormatting>
  <conditionalFormatting sqref="E45:G58">
    <cfRule type="expression" dxfId="39" priority="44">
      <formula>MOD(ROW(),2)=0</formula>
    </cfRule>
  </conditionalFormatting>
  <conditionalFormatting sqref="E60:G66">
    <cfRule type="expression" dxfId="38" priority="43">
      <formula>MOD(ROW(),2)=0</formula>
    </cfRule>
  </conditionalFormatting>
  <conditionalFormatting sqref="E68:G70">
    <cfRule type="expression" dxfId="37" priority="42">
      <formula>MOD(ROW(),2)=0</formula>
    </cfRule>
  </conditionalFormatting>
  <conditionalFormatting sqref="E72:G82">
    <cfRule type="expression" dxfId="36" priority="41">
      <formula>MOD(ROW(),2)=0</formula>
    </cfRule>
  </conditionalFormatting>
  <conditionalFormatting sqref="E84:G86">
    <cfRule type="expression" dxfId="35" priority="40">
      <formula>MOD(ROW(),2)=0</formula>
    </cfRule>
  </conditionalFormatting>
  <conditionalFormatting sqref="E107:G127">
    <cfRule type="expression" dxfId="34" priority="39">
      <formula>MOD(ROW(),2)=0</formula>
    </cfRule>
  </conditionalFormatting>
  <conditionalFormatting sqref="E141:G144">
    <cfRule type="expression" dxfId="33" priority="38">
      <formula>MOD(ROW(),2)=0</formula>
    </cfRule>
  </conditionalFormatting>
  <conditionalFormatting sqref="E146:G154 F155:G155">
    <cfRule type="expression" dxfId="32" priority="37">
      <formula>MOD(ROW(),2)=0</formula>
    </cfRule>
  </conditionalFormatting>
  <conditionalFormatting sqref="E163:G188">
    <cfRule type="expression" dxfId="31" priority="36">
      <formula>MOD(ROW(),2)=0</formula>
    </cfRule>
  </conditionalFormatting>
  <conditionalFormatting sqref="E191:G209">
    <cfRule type="expression" dxfId="30" priority="35">
      <formula>MOD(ROW(),2)=0</formula>
    </cfRule>
  </conditionalFormatting>
  <conditionalFormatting sqref="E212:G226">
    <cfRule type="expression" dxfId="29" priority="34">
      <formula>MOD(ROW(),2)=0</formula>
    </cfRule>
  </conditionalFormatting>
  <conditionalFormatting sqref="E229:G242">
    <cfRule type="expression" dxfId="28" priority="33">
      <formula>MOD(ROW(),2)=0</formula>
    </cfRule>
  </conditionalFormatting>
  <conditionalFormatting sqref="E245:G262">
    <cfRule type="expression" dxfId="27" priority="31">
      <formula>MOD(ROW(),2)=0</formula>
    </cfRule>
  </conditionalFormatting>
  <conditionalFormatting sqref="E271:G295 E321:G322 E354:F354 E356:F356 E358:G360 F323:G324 E299:G317">
    <cfRule type="expression" dxfId="26" priority="30">
      <formula>MOD(ROW(),2)=0</formula>
    </cfRule>
  </conditionalFormatting>
  <conditionalFormatting sqref="G354 G356">
    <cfRule type="expression" dxfId="25" priority="29">
      <formula>MOD(ROW(),2)=0</formula>
    </cfRule>
  </conditionalFormatting>
  <conditionalFormatting sqref="E105:G106">
    <cfRule type="expression" dxfId="24" priority="24">
      <formula>MOD(ROW(),2)=0</formula>
    </cfRule>
  </conditionalFormatting>
  <conditionalFormatting sqref="E155">
    <cfRule type="expression" dxfId="23" priority="23">
      <formula>MOD(ROW(),2)=0</formula>
    </cfRule>
  </conditionalFormatting>
  <conditionalFormatting sqref="H24:O29">
    <cfRule type="expression" dxfId="22" priority="22">
      <formula>MOD(ROW(),2)=0</formula>
    </cfRule>
  </conditionalFormatting>
  <conditionalFormatting sqref="H89:O97">
    <cfRule type="expression" dxfId="21" priority="3">
      <formula>MOD(ROW(),2)=0</formula>
    </cfRule>
  </conditionalFormatting>
  <conditionalFormatting sqref="H101:O103">
    <cfRule type="expression" dxfId="20" priority="2">
      <formula>MOD(ROW(),2)=0</formula>
    </cfRule>
  </conditionalFormatting>
  <conditionalFormatting sqref="H243:O243">
    <cfRule type="expression" dxfId="19" priority="7">
      <formula>MOD(ROW(),2)=0</formula>
    </cfRule>
  </conditionalFormatting>
  <conditionalFormatting sqref="H31:O42 H99:O99 H328:O332">
    <cfRule type="expression" dxfId="18" priority="21">
      <formula>MOD(ROW(),2)=0</formula>
    </cfRule>
  </conditionalFormatting>
  <conditionalFormatting sqref="H45:O58">
    <cfRule type="expression" dxfId="17" priority="20">
      <formula>MOD(ROW(),2)=0</formula>
    </cfRule>
  </conditionalFormatting>
  <conditionalFormatting sqref="H60:O66">
    <cfRule type="expression" dxfId="16" priority="19">
      <formula>MOD(ROW(),2)=0</formula>
    </cfRule>
  </conditionalFormatting>
  <conditionalFormatting sqref="H68:O70">
    <cfRule type="expression" dxfId="15" priority="18">
      <formula>MOD(ROW(),2)=0</formula>
    </cfRule>
  </conditionalFormatting>
  <conditionalFormatting sqref="H72:O82">
    <cfRule type="expression" dxfId="14" priority="17">
      <formula>MOD(ROW(),2)=0</formula>
    </cfRule>
  </conditionalFormatting>
  <conditionalFormatting sqref="H84:O86">
    <cfRule type="expression" dxfId="13" priority="16">
      <formula>MOD(ROW(),2)=0</formula>
    </cfRule>
  </conditionalFormatting>
  <conditionalFormatting sqref="H107:O127">
    <cfRule type="expression" dxfId="12" priority="15">
      <formula>MOD(ROW(),2)=0</formula>
    </cfRule>
  </conditionalFormatting>
  <conditionalFormatting sqref="H130:O139">
    <cfRule type="expression" dxfId="11" priority="14">
      <formula>MOD(ROW(),2)=0</formula>
    </cfRule>
  </conditionalFormatting>
  <conditionalFormatting sqref="H141:O144">
    <cfRule type="expression" dxfId="10" priority="13">
      <formula>MOD(ROW(),2)=0</formula>
    </cfRule>
  </conditionalFormatting>
  <conditionalFormatting sqref="H163:O188">
    <cfRule type="expression" dxfId="9" priority="11">
      <formula>MOD(ROW(),2)=0</formula>
    </cfRule>
  </conditionalFormatting>
  <conditionalFormatting sqref="H191:O209">
    <cfRule type="expression" dxfId="8" priority="10">
      <formula>MOD(ROW(),2)=0</formula>
    </cfRule>
  </conditionalFormatting>
  <conditionalFormatting sqref="H212:O226">
    <cfRule type="expression" dxfId="7" priority="9">
      <formula>MOD(ROW(),2)=0</formula>
    </cfRule>
  </conditionalFormatting>
  <conditionalFormatting sqref="H229:O242">
    <cfRule type="expression" dxfId="6" priority="8">
      <formula>MOD(ROW(),2)=0</formula>
    </cfRule>
  </conditionalFormatting>
  <conditionalFormatting sqref="H245:O262">
    <cfRule type="expression" dxfId="5" priority="6">
      <formula>MOD(ROW(),2)=0</formula>
    </cfRule>
  </conditionalFormatting>
  <conditionalFormatting sqref="H271:O295 H321:O324 H358:O360 H299:O317">
    <cfRule type="expression" dxfId="4" priority="5">
      <formula>MOD(ROW(),2)=0</formula>
    </cfRule>
  </conditionalFormatting>
  <conditionalFormatting sqref="H354:O354 H356:O356">
    <cfRule type="expression" dxfId="3" priority="4">
      <formula>MOD(ROW(),2)=0</formula>
    </cfRule>
  </conditionalFormatting>
  <conditionalFormatting sqref="H105:O106">
    <cfRule type="expression" dxfId="2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486</v>
      </c>
      <c r="B1" s="39" t="s">
        <v>487</v>
      </c>
      <c r="C1" s="39" t="s">
        <v>488</v>
      </c>
      <c r="D1" s="39" t="s">
        <v>489</v>
      </c>
      <c r="E1" s="39"/>
    </row>
    <row r="2" spans="1:5">
      <c r="A2" s="41" t="s">
        <v>494</v>
      </c>
      <c r="B2" s="41" t="s">
        <v>493</v>
      </c>
      <c r="C2" s="39">
        <v>1</v>
      </c>
      <c r="D2" s="39" t="s">
        <v>490</v>
      </c>
      <c r="E2" s="39"/>
    </row>
    <row r="3" spans="1:5">
      <c r="A3" s="42" t="s">
        <v>497</v>
      </c>
      <c r="B3" s="42" t="s">
        <v>496</v>
      </c>
      <c r="C3" s="39">
        <v>0</v>
      </c>
      <c r="D3" s="39" t="s">
        <v>490</v>
      </c>
    </row>
    <row r="4" spans="1:5">
      <c r="A4" s="41" t="s">
        <v>498</v>
      </c>
      <c r="B4" s="41" t="s">
        <v>499</v>
      </c>
      <c r="C4" s="39">
        <v>0</v>
      </c>
      <c r="D4" s="39" t="s">
        <v>490</v>
      </c>
    </row>
    <row r="5" spans="1:5">
      <c r="A5" s="1" t="s">
        <v>502</v>
      </c>
      <c r="B5" s="1" t="s">
        <v>501</v>
      </c>
      <c r="C5" s="39">
        <v>0</v>
      </c>
      <c r="D5" s="39" t="s">
        <v>490</v>
      </c>
    </row>
    <row r="6" spans="1:5">
      <c r="A6" s="43" t="s">
        <v>504</v>
      </c>
      <c r="B6" s="43" t="s">
        <v>503</v>
      </c>
      <c r="C6" s="39">
        <v>0</v>
      </c>
      <c r="D6" s="39" t="s">
        <v>490</v>
      </c>
    </row>
    <row r="7" spans="1:5">
      <c r="A7" s="41" t="s">
        <v>503</v>
      </c>
      <c r="B7" s="41" t="s">
        <v>503</v>
      </c>
      <c r="C7" s="39">
        <v>0</v>
      </c>
      <c r="D7" s="39" t="s">
        <v>490</v>
      </c>
    </row>
    <row r="8" spans="1:5">
      <c r="A8" s="44" t="s">
        <v>505</v>
      </c>
      <c r="B8" s="42" t="s">
        <v>506</v>
      </c>
      <c r="C8" s="39">
        <v>0</v>
      </c>
      <c r="D8" s="39" t="s">
        <v>490</v>
      </c>
    </row>
    <row r="9" spans="1:5">
      <c r="A9" s="42" t="s">
        <v>507</v>
      </c>
      <c r="B9" s="42" t="s">
        <v>503</v>
      </c>
      <c r="C9" s="39">
        <v>0</v>
      </c>
      <c r="D9" s="39" t="s">
        <v>490</v>
      </c>
    </row>
    <row r="10" spans="1:5">
      <c r="A10" s="45" t="s">
        <v>511</v>
      </c>
      <c r="B10" s="42" t="s">
        <v>510</v>
      </c>
      <c r="C10" s="39">
        <v>0</v>
      </c>
      <c r="D10" s="39" t="s">
        <v>490</v>
      </c>
    </row>
    <row r="11" spans="1:5">
      <c r="A11" s="44" t="s">
        <v>513</v>
      </c>
      <c r="B11" s="44" t="s">
        <v>512</v>
      </c>
      <c r="C11" s="39">
        <v>1</v>
      </c>
      <c r="D11" s="39" t="s">
        <v>490</v>
      </c>
    </row>
    <row r="12" spans="1:5">
      <c r="A12" s="46" t="s">
        <v>514</v>
      </c>
      <c r="B12" s="46" t="s">
        <v>521</v>
      </c>
      <c r="C12" s="39">
        <v>1</v>
      </c>
      <c r="D12" s="39" t="s">
        <v>490</v>
      </c>
    </row>
    <row r="13" spans="1:5">
      <c r="A13" s="45" t="s">
        <v>515</v>
      </c>
      <c r="B13" s="45" t="s">
        <v>522</v>
      </c>
      <c r="C13" s="39">
        <v>1</v>
      </c>
      <c r="D13" s="39" t="s">
        <v>490</v>
      </c>
    </row>
    <row r="14" spans="1:5">
      <c r="A14" s="45" t="s">
        <v>516</v>
      </c>
      <c r="B14" s="45" t="s">
        <v>523</v>
      </c>
      <c r="C14" s="39">
        <v>1</v>
      </c>
      <c r="D14" s="39" t="s">
        <v>490</v>
      </c>
    </row>
    <row r="15" spans="1:5">
      <c r="A15" s="46" t="s">
        <v>517</v>
      </c>
      <c r="B15" s="46" t="s">
        <v>523</v>
      </c>
      <c r="C15" s="39">
        <v>1</v>
      </c>
      <c r="D15" s="39" t="s">
        <v>490</v>
      </c>
    </row>
    <row r="16" spans="1:5">
      <c r="A16" s="46" t="s">
        <v>518</v>
      </c>
      <c r="B16" s="46" t="s">
        <v>523</v>
      </c>
      <c r="C16" s="39">
        <v>1</v>
      </c>
      <c r="D16" s="39" t="s">
        <v>490</v>
      </c>
    </row>
    <row r="17" spans="1:4">
      <c r="A17" s="46" t="s">
        <v>519</v>
      </c>
      <c r="B17" s="46" t="s">
        <v>521</v>
      </c>
      <c r="C17" s="39">
        <v>1</v>
      </c>
      <c r="D17" s="39" t="s">
        <v>490</v>
      </c>
    </row>
    <row r="18" spans="1:4">
      <c r="A18" s="46" t="s">
        <v>520</v>
      </c>
      <c r="B18" s="46" t="s">
        <v>521</v>
      </c>
      <c r="C18" s="39">
        <v>1</v>
      </c>
      <c r="D18" s="39" t="s">
        <v>490</v>
      </c>
    </row>
    <row r="19" spans="1:4">
      <c r="A19" s="44" t="s">
        <v>524</v>
      </c>
      <c r="B19" s="44" t="s">
        <v>89</v>
      </c>
      <c r="C19" s="39">
        <v>1</v>
      </c>
      <c r="D19" s="39" t="s">
        <v>490</v>
      </c>
    </row>
    <row r="20" spans="1:4">
      <c r="A20" s="44" t="s">
        <v>526</v>
      </c>
      <c r="B20" s="44" t="s">
        <v>525</v>
      </c>
      <c r="C20" s="39">
        <v>1</v>
      </c>
      <c r="D20" s="39" t="s">
        <v>490</v>
      </c>
    </row>
    <row r="21" spans="1:4">
      <c r="A21" s="44" t="s">
        <v>527</v>
      </c>
      <c r="B21" s="44" t="s">
        <v>137</v>
      </c>
      <c r="C21" s="39">
        <v>1</v>
      </c>
      <c r="D21" s="39" t="s">
        <v>490</v>
      </c>
    </row>
    <row r="22" spans="1:4">
      <c r="A22" s="46" t="s">
        <v>529</v>
      </c>
      <c r="B22" s="46" t="s">
        <v>528</v>
      </c>
      <c r="C22" s="39">
        <v>1</v>
      </c>
      <c r="D22" s="39" t="s">
        <v>490</v>
      </c>
    </row>
    <row r="23" spans="1:4">
      <c r="A23" s="47" t="s">
        <v>530</v>
      </c>
      <c r="B23" s="46" t="s">
        <v>528</v>
      </c>
      <c r="C23" s="39">
        <v>1</v>
      </c>
      <c r="D23" s="39" t="s">
        <v>490</v>
      </c>
    </row>
    <row r="24" spans="1:4">
      <c r="A24" s="46" t="s">
        <v>533</v>
      </c>
      <c r="B24" s="46" t="s">
        <v>532</v>
      </c>
      <c r="C24" s="39">
        <v>1</v>
      </c>
      <c r="D24" s="39" t="s">
        <v>490</v>
      </c>
    </row>
    <row r="25" spans="1:4">
      <c r="A25" s="46" t="s">
        <v>529</v>
      </c>
      <c r="B25" s="46" t="s">
        <v>111</v>
      </c>
      <c r="C25" s="39">
        <v>1</v>
      </c>
      <c r="D25" s="39" t="s">
        <v>490</v>
      </c>
    </row>
    <row r="26" spans="1:4" ht="25.5">
      <c r="A26" t="s">
        <v>393</v>
      </c>
      <c r="B26" s="47" t="s">
        <v>161</v>
      </c>
      <c r="C26" s="39">
        <v>1</v>
      </c>
      <c r="D26" s="39" t="s">
        <v>490</v>
      </c>
    </row>
    <row r="27" spans="1:4">
      <c r="A27" s="46" t="s">
        <v>535</v>
      </c>
      <c r="B27" s="47" t="s">
        <v>534</v>
      </c>
      <c r="C27" s="39">
        <v>1</v>
      </c>
      <c r="D27" s="39" t="s">
        <v>490</v>
      </c>
    </row>
    <row r="28" spans="1:4">
      <c r="A28" s="46" t="s">
        <v>536</v>
      </c>
      <c r="B28" s="47" t="s">
        <v>168</v>
      </c>
      <c r="C28" s="39">
        <v>1</v>
      </c>
      <c r="D28" s="39" t="s">
        <v>490</v>
      </c>
    </row>
    <row r="29" spans="1:4">
      <c r="A29" s="46" t="s">
        <v>537</v>
      </c>
      <c r="B29" s="47" t="s">
        <v>542</v>
      </c>
      <c r="C29" s="39">
        <v>1</v>
      </c>
      <c r="D29" s="39" t="s">
        <v>490</v>
      </c>
    </row>
    <row r="30" spans="1:4">
      <c r="A30" s="42" t="s">
        <v>538</v>
      </c>
      <c r="B30" s="47" t="s">
        <v>541</v>
      </c>
      <c r="C30" s="39">
        <v>1</v>
      </c>
      <c r="D30" s="39" t="s">
        <v>490</v>
      </c>
    </row>
    <row r="31" spans="1:4">
      <c r="A31" s="42" t="s">
        <v>539</v>
      </c>
      <c r="B31" s="42" t="s">
        <v>540</v>
      </c>
      <c r="C31" s="39">
        <v>1</v>
      </c>
      <c r="D31" s="39" t="s">
        <v>490</v>
      </c>
    </row>
    <row r="32" spans="1:4">
      <c r="A32" s="42" t="s">
        <v>545</v>
      </c>
      <c r="B32" s="42" t="s">
        <v>543</v>
      </c>
      <c r="C32" s="39">
        <v>1</v>
      </c>
      <c r="D32" s="39" t="s">
        <v>490</v>
      </c>
    </row>
    <row r="33" spans="1:4">
      <c r="A33" s="45" t="s">
        <v>546</v>
      </c>
      <c r="B33" s="47" t="s">
        <v>544</v>
      </c>
      <c r="C33" s="39">
        <v>1</v>
      </c>
      <c r="D33" s="39" t="s">
        <v>490</v>
      </c>
    </row>
    <row r="34" spans="1:4">
      <c r="A34" s="45" t="s">
        <v>548</v>
      </c>
      <c r="B34" s="47" t="s">
        <v>547</v>
      </c>
      <c r="C34" s="39">
        <v>1</v>
      </c>
      <c r="D34" s="39" t="s">
        <v>490</v>
      </c>
    </row>
    <row r="35" spans="1:4">
      <c r="A35" s="45"/>
      <c r="B35" s="47"/>
      <c r="C35" s="39"/>
      <c r="D35" s="39"/>
    </row>
    <row r="36" spans="1:4">
      <c r="A36" s="45"/>
      <c r="B36" s="42"/>
      <c r="C36" s="39"/>
      <c r="D36" s="39"/>
    </row>
    <row r="37" spans="1:4">
      <c r="A37" s="45"/>
      <c r="B37" s="47"/>
      <c r="C37" s="39"/>
      <c r="D37" s="39"/>
    </row>
    <row r="38" spans="1:4">
      <c r="A38" s="45"/>
      <c r="B38" s="42"/>
      <c r="C38" s="39"/>
      <c r="D38" s="39"/>
    </row>
    <row r="39" spans="1:4">
      <c r="A39" s="45"/>
      <c r="B39" s="47"/>
      <c r="C39" s="39"/>
      <c r="D39" s="39"/>
    </row>
    <row r="40" spans="1:4">
      <c r="A40" s="42"/>
      <c r="B40" s="47"/>
      <c r="C40" s="39"/>
      <c r="D40" s="39"/>
    </row>
    <row r="41" spans="1:4">
      <c r="A41" s="42"/>
      <c r="B41" s="47"/>
      <c r="C41" s="39"/>
      <c r="D41" s="39"/>
    </row>
    <row r="42" spans="1:4">
      <c r="A42" s="47"/>
      <c r="B42" s="47"/>
      <c r="C42" s="39"/>
      <c r="D42" s="39"/>
    </row>
    <row r="43" spans="1:4">
      <c r="A43" s="45"/>
      <c r="B43" s="47"/>
      <c r="C43" s="39"/>
      <c r="D43" s="39"/>
    </row>
    <row r="44" spans="1:4">
      <c r="A44" s="42"/>
      <c r="B44" s="47"/>
      <c r="C44" s="39"/>
      <c r="D44" s="39"/>
    </row>
    <row r="45" spans="1:4">
      <c r="A45" s="45"/>
      <c r="B45" s="47"/>
      <c r="C45" s="39"/>
      <c r="D45" s="39"/>
    </row>
    <row r="46" spans="1:4">
      <c r="A46" s="47"/>
      <c r="B46" s="47"/>
      <c r="C46" s="39"/>
      <c r="D46" s="39"/>
    </row>
    <row r="47" spans="1:4">
      <c r="A47" s="47"/>
      <c r="B47" s="47"/>
      <c r="C47" s="39"/>
      <c r="D47" s="39"/>
    </row>
    <row r="48" spans="1:4">
      <c r="A48" s="47"/>
      <c r="B48" s="47"/>
      <c r="C48" s="39"/>
      <c r="D48" s="39"/>
    </row>
    <row r="49" spans="1:4">
      <c r="A49" s="47"/>
      <c r="B49" s="47"/>
      <c r="C49" s="39"/>
      <c r="D49" s="39"/>
    </row>
    <row r="50" spans="1:4">
      <c r="A50" s="47"/>
      <c r="B50" s="47"/>
      <c r="C50" s="39"/>
      <c r="D50" s="39"/>
    </row>
    <row r="51" spans="1:4">
      <c r="A51"/>
      <c r="B51" s="47"/>
      <c r="C51" s="39"/>
      <c r="D51" s="39"/>
    </row>
    <row r="52" spans="1:4">
      <c r="A52" s="47"/>
      <c r="B52" s="47"/>
      <c r="C52" s="39"/>
      <c r="D52" s="39"/>
    </row>
    <row r="53" spans="1:4">
      <c r="A53" s="47"/>
      <c r="B53" s="47"/>
      <c r="C53" s="39"/>
      <c r="D53" s="39"/>
    </row>
    <row r="54" spans="1:4">
      <c r="A54" s="47"/>
      <c r="B54" s="47"/>
      <c r="C54" s="39"/>
      <c r="D54" s="39"/>
    </row>
    <row r="55" spans="1:4">
      <c r="A55" s="47"/>
      <c r="B55" s="47"/>
      <c r="C55" s="39"/>
      <c r="D55" s="39"/>
    </row>
    <row r="56" spans="1:4">
      <c r="A56" s="47"/>
      <c r="B56" s="47"/>
      <c r="C56" s="39"/>
      <c r="D56" s="39"/>
    </row>
    <row r="57" spans="1:4">
      <c r="A57" s="47"/>
      <c r="B57" s="47"/>
      <c r="C57" s="39"/>
      <c r="D57" s="39"/>
    </row>
    <row r="58" spans="1:4">
      <c r="A58" s="47"/>
      <c r="B58" s="47"/>
      <c r="C58" s="39"/>
      <c r="D58" s="39"/>
    </row>
    <row r="59" spans="1:4">
      <c r="A59" s="47"/>
      <c r="B59" s="47"/>
      <c r="C59" s="39"/>
      <c r="D59" s="39"/>
    </row>
    <row r="60" spans="1:4">
      <c r="A60" s="47"/>
      <c r="B60" s="47"/>
      <c r="C60" s="39"/>
      <c r="D60" s="39"/>
    </row>
    <row r="61" spans="1:4">
      <c r="A61" s="47"/>
      <c r="B61" s="47"/>
      <c r="C61" s="39"/>
      <c r="D61" s="39"/>
    </row>
    <row r="62" spans="1:4">
      <c r="A62" s="47"/>
      <c r="B62" s="47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conditionalFormatting sqref="B5">
    <cfRule type="expression" dxfId="1" priority="2">
      <formula>MOD(ROW(),2)=0</formula>
    </cfRule>
  </conditionalFormatting>
  <conditionalFormatting sqref="A5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12" sqref="A12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3" spans="1:6">
      <c r="E3">
        <v>31</v>
      </c>
      <c r="F3">
        <v>31</v>
      </c>
    </row>
    <row r="4" spans="1:6">
      <c r="E4">
        <v>2018</v>
      </c>
      <c r="F4">
        <v>2017</v>
      </c>
    </row>
    <row r="5" spans="1:6">
      <c r="A5" t="s">
        <v>375</v>
      </c>
    </row>
    <row r="6" spans="1:6">
      <c r="A6" t="s">
        <v>376</v>
      </c>
      <c r="B6" t="s">
        <v>116</v>
      </c>
      <c r="C6" t="s">
        <v>116</v>
      </c>
      <c r="D6" t="s">
        <v>116</v>
      </c>
    </row>
    <row r="7" spans="1:6">
      <c r="A7" t="s">
        <v>377</v>
      </c>
      <c r="B7" t="s">
        <v>117</v>
      </c>
      <c r="C7" t="s">
        <v>117</v>
      </c>
      <c r="D7" t="s">
        <v>116</v>
      </c>
      <c r="E7">
        <v>178946</v>
      </c>
      <c r="F7">
        <v>83313</v>
      </c>
    </row>
    <row r="8" spans="1:6">
      <c r="A8" t="s">
        <v>378</v>
      </c>
      <c r="B8" t="s">
        <v>352</v>
      </c>
      <c r="C8" t="s">
        <v>137</v>
      </c>
      <c r="D8" t="s">
        <v>116</v>
      </c>
    </row>
    <row r="9" spans="1:6">
      <c r="A9" t="s">
        <v>379</v>
      </c>
      <c r="D9" t="s">
        <v>116</v>
      </c>
      <c r="E9">
        <v>206772</v>
      </c>
      <c r="F9">
        <v>189460</v>
      </c>
    </row>
    <row r="10" spans="1:6">
      <c r="A10" t="s">
        <v>348</v>
      </c>
      <c r="B10" t="s">
        <v>134</v>
      </c>
      <c r="C10" t="s">
        <v>134</v>
      </c>
      <c r="D10" t="s">
        <v>116</v>
      </c>
      <c r="E10">
        <v>19970</v>
      </c>
      <c r="F10">
        <v>16589</v>
      </c>
    </row>
    <row r="11" spans="1:6">
      <c r="A11" t="s">
        <v>380</v>
      </c>
      <c r="B11" t="s">
        <v>133</v>
      </c>
      <c r="C11" t="s">
        <v>133</v>
      </c>
      <c r="D11" t="s">
        <v>116</v>
      </c>
      <c r="E11">
        <v>18817</v>
      </c>
      <c r="F11">
        <v>1892</v>
      </c>
    </row>
    <row r="12" spans="1:6">
      <c r="A12" t="s">
        <v>381</v>
      </c>
      <c r="D12" t="s">
        <v>116</v>
      </c>
      <c r="E12">
        <v>564</v>
      </c>
      <c r="F12">
        <v>564</v>
      </c>
    </row>
    <row r="13" spans="1:6">
      <c r="A13" t="s">
        <v>382</v>
      </c>
      <c r="B13" t="s">
        <v>138</v>
      </c>
      <c r="C13" t="s">
        <v>138</v>
      </c>
      <c r="D13" t="s">
        <v>116</v>
      </c>
      <c r="E13">
        <v>240</v>
      </c>
      <c r="F13">
        <v>836</v>
      </c>
    </row>
    <row r="14" spans="1:6">
      <c r="A14" t="s">
        <v>383</v>
      </c>
      <c r="B14" t="s">
        <v>12</v>
      </c>
      <c r="C14" t="s">
        <v>12</v>
      </c>
      <c r="D14" t="s">
        <v>116</v>
      </c>
      <c r="E14">
        <v>425309</v>
      </c>
      <c r="F14">
        <v>292654</v>
      </c>
    </row>
    <row r="15" spans="1:6">
      <c r="A15" t="s">
        <v>384</v>
      </c>
      <c r="B15" t="s">
        <v>385</v>
      </c>
      <c r="C15" t="s">
        <v>84</v>
      </c>
      <c r="D15" t="s">
        <v>80</v>
      </c>
      <c r="E15">
        <v>94435</v>
      </c>
      <c r="F15">
        <v>98581</v>
      </c>
    </row>
    <row r="16" spans="1:6">
      <c r="A16" t="s">
        <v>386</v>
      </c>
      <c r="B16" t="s">
        <v>386</v>
      </c>
      <c r="C16" t="s">
        <v>91</v>
      </c>
      <c r="D16" t="s">
        <v>80</v>
      </c>
      <c r="E16">
        <v>487617</v>
      </c>
      <c r="F16">
        <v>487617</v>
      </c>
    </row>
    <row r="17" spans="1:6">
      <c r="A17" t="s">
        <v>387</v>
      </c>
      <c r="B17" t="s">
        <v>388</v>
      </c>
      <c r="C17" t="s">
        <v>92</v>
      </c>
      <c r="D17" t="s">
        <v>80</v>
      </c>
      <c r="E17">
        <v>67140</v>
      </c>
      <c r="F17">
        <v>91482</v>
      </c>
    </row>
    <row r="18" spans="1:6">
      <c r="A18" t="s">
        <v>381</v>
      </c>
      <c r="D18" t="s">
        <v>80</v>
      </c>
      <c r="E18">
        <v>1673</v>
      </c>
      <c r="F18">
        <v>2237</v>
      </c>
    </row>
    <row r="19" spans="1:6">
      <c r="A19" t="s">
        <v>389</v>
      </c>
      <c r="B19" t="s">
        <v>113</v>
      </c>
      <c r="C19" t="s">
        <v>113</v>
      </c>
      <c r="D19" t="s">
        <v>80</v>
      </c>
      <c r="E19">
        <v>2344</v>
      </c>
      <c r="F19">
        <v>2589</v>
      </c>
    </row>
    <row r="20" spans="1:6">
      <c r="A20" t="s">
        <v>390</v>
      </c>
      <c r="D20" t="s">
        <v>80</v>
      </c>
      <c r="E20">
        <v>1078518</v>
      </c>
      <c r="F20">
        <v>975160</v>
      </c>
    </row>
    <row r="21" spans="1:6">
      <c r="A21" t="s">
        <v>391</v>
      </c>
      <c r="D21" t="s">
        <v>80</v>
      </c>
    </row>
    <row r="22" spans="1:6">
      <c r="A22" t="s">
        <v>392</v>
      </c>
      <c r="B22" t="s">
        <v>141</v>
      </c>
      <c r="C22" t="s">
        <v>141</v>
      </c>
      <c r="D22" t="s">
        <v>141</v>
      </c>
    </row>
    <row r="23" spans="1:6">
      <c r="A23" t="s">
        <v>393</v>
      </c>
      <c r="B23" t="s">
        <v>151</v>
      </c>
      <c r="C23" t="s">
        <v>151</v>
      </c>
      <c r="D23" t="s">
        <v>141</v>
      </c>
      <c r="E23">
        <v>74902</v>
      </c>
      <c r="F23">
        <v>61900</v>
      </c>
    </row>
    <row r="24" spans="1:6">
      <c r="A24" t="s">
        <v>394</v>
      </c>
      <c r="D24" t="s">
        <v>141</v>
      </c>
      <c r="E24">
        <v>21723</v>
      </c>
      <c r="F24">
        <v>30787</v>
      </c>
    </row>
    <row r="25" spans="1:6">
      <c r="A25" t="s">
        <v>395</v>
      </c>
      <c r="B25" t="s">
        <v>13</v>
      </c>
      <c r="C25" t="s">
        <v>13</v>
      </c>
      <c r="D25" t="s">
        <v>141</v>
      </c>
      <c r="E25">
        <v>96625</v>
      </c>
      <c r="F25">
        <v>92687</v>
      </c>
    </row>
    <row r="26" spans="1:6">
      <c r="A26" t="s">
        <v>396</v>
      </c>
      <c r="B26" t="s">
        <v>180</v>
      </c>
      <c r="C26" t="s">
        <v>180</v>
      </c>
      <c r="D26" t="s">
        <v>165</v>
      </c>
    </row>
    <row r="27" spans="1:6">
      <c r="A27" t="s">
        <v>397</v>
      </c>
      <c r="B27" t="s">
        <v>398</v>
      </c>
      <c r="C27" t="s">
        <v>147</v>
      </c>
      <c r="D27" t="s">
        <v>141</v>
      </c>
      <c r="E27">
        <v>240000</v>
      </c>
      <c r="F27">
        <v>240000</v>
      </c>
    </row>
    <row r="28" spans="1:6">
      <c r="A28" t="s">
        <v>399</v>
      </c>
      <c r="B28" t="s">
        <v>101</v>
      </c>
      <c r="C28" t="s">
        <v>101</v>
      </c>
      <c r="D28" t="s">
        <v>165</v>
      </c>
      <c r="E28">
        <v>18485</v>
      </c>
      <c r="F28">
        <v>21989</v>
      </c>
    </row>
    <row r="29" spans="1:6">
      <c r="A29" t="s">
        <v>400</v>
      </c>
      <c r="B29" t="s">
        <v>401</v>
      </c>
      <c r="C29" t="s">
        <v>161</v>
      </c>
      <c r="D29" t="s">
        <v>141</v>
      </c>
      <c r="E29">
        <v>4118</v>
      </c>
      <c r="F29">
        <v>4852</v>
      </c>
    </row>
    <row r="30" spans="1:6">
      <c r="A30" t="s">
        <v>402</v>
      </c>
      <c r="B30" t="s">
        <v>164</v>
      </c>
      <c r="C30" t="s">
        <v>164</v>
      </c>
      <c r="D30" t="s">
        <v>141</v>
      </c>
      <c r="E30">
        <v>5894</v>
      </c>
      <c r="F30">
        <v>9403</v>
      </c>
    </row>
    <row r="31" spans="1:6">
      <c r="A31" t="s">
        <v>403</v>
      </c>
      <c r="B31" t="s">
        <v>180</v>
      </c>
      <c r="C31" t="s">
        <v>180</v>
      </c>
      <c r="D31" t="s">
        <v>141</v>
      </c>
      <c r="E31">
        <v>268497</v>
      </c>
      <c r="F31">
        <v>276244</v>
      </c>
    </row>
    <row r="32" spans="1:6">
      <c r="A32" t="s">
        <v>404</v>
      </c>
      <c r="B32" t="s">
        <v>164</v>
      </c>
      <c r="C32" t="s">
        <v>164</v>
      </c>
      <c r="D32" t="s">
        <v>141</v>
      </c>
      <c r="E32">
        <v>365122</v>
      </c>
      <c r="F32">
        <v>368931</v>
      </c>
    </row>
    <row r="33" spans="1:6">
      <c r="A33" t="s">
        <v>405</v>
      </c>
      <c r="B33" t="s">
        <v>180</v>
      </c>
      <c r="C33" t="s">
        <v>180</v>
      </c>
      <c r="D33" t="s">
        <v>165</v>
      </c>
    </row>
    <row r="34" spans="1:6">
      <c r="A34" t="s">
        <v>406</v>
      </c>
      <c r="B34" t="s">
        <v>181</v>
      </c>
      <c r="C34" t="s">
        <v>181</v>
      </c>
      <c r="D34" t="s">
        <v>181</v>
      </c>
    </row>
    <row r="35" spans="1:6">
      <c r="A35" t="s">
        <v>407</v>
      </c>
      <c r="B35" t="s">
        <v>183</v>
      </c>
      <c r="C35" t="s">
        <v>183</v>
      </c>
      <c r="D35" t="s">
        <v>181</v>
      </c>
    </row>
    <row r="36" spans="1:6">
      <c r="A36" t="s">
        <v>408</v>
      </c>
      <c r="B36" t="s">
        <v>182</v>
      </c>
      <c r="C36" t="s">
        <v>182</v>
      </c>
      <c r="D36" t="s">
        <v>181</v>
      </c>
    </row>
    <row r="37" spans="1:6">
      <c r="A37" t="s">
        <v>409</v>
      </c>
      <c r="D37" t="s">
        <v>141</v>
      </c>
      <c r="E37">
        <v>989</v>
      </c>
      <c r="F37">
        <v>965</v>
      </c>
    </row>
    <row r="38" spans="1:6">
      <c r="A38" t="s">
        <v>410</v>
      </c>
      <c r="B38" t="s">
        <v>117</v>
      </c>
      <c r="C38" t="s">
        <v>117</v>
      </c>
      <c r="D38" t="s">
        <v>116</v>
      </c>
      <c r="E38">
        <v>425748</v>
      </c>
      <c r="F38">
        <v>368721</v>
      </c>
    </row>
    <row r="39" spans="1:6">
      <c r="A39" t="s">
        <v>411</v>
      </c>
      <c r="B39" t="s">
        <v>187</v>
      </c>
      <c r="C39" t="s">
        <v>187</v>
      </c>
      <c r="D39" t="s">
        <v>181</v>
      </c>
      <c r="E39">
        <v>422235</v>
      </c>
      <c r="F39">
        <v>366164</v>
      </c>
    </row>
    <row r="40" spans="1:6">
      <c r="A40" t="s">
        <v>412</v>
      </c>
      <c r="B40" t="s">
        <v>413</v>
      </c>
      <c r="C40" t="s">
        <v>192</v>
      </c>
      <c r="D40" t="s">
        <v>181</v>
      </c>
    </row>
    <row r="41" spans="1:6">
      <c r="A41" t="s">
        <v>414</v>
      </c>
      <c r="D41" t="s">
        <v>181</v>
      </c>
      <c r="E41">
        <v>-135576</v>
      </c>
      <c r="F41">
        <v>-129621</v>
      </c>
    </row>
    <row r="42" spans="1:6">
      <c r="A42" t="s">
        <v>415</v>
      </c>
      <c r="B42" t="s">
        <v>195</v>
      </c>
      <c r="C42" t="s">
        <v>195</v>
      </c>
      <c r="D42" t="s">
        <v>181</v>
      </c>
      <c r="E42">
        <v>713396</v>
      </c>
      <c r="F42">
        <v>606229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workbookViewId="0"/>
  </sheetViews>
  <sheetFormatPr defaultRowHeight="12.75"/>
  <cols>
    <col min="1" max="4" width="25.7109375" customWidth="1"/>
  </cols>
  <sheetData>
    <row r="3" spans="1:7">
      <c r="F3">
        <v>31</v>
      </c>
    </row>
    <row r="4" spans="1:7">
      <c r="E4">
        <v>2018</v>
      </c>
      <c r="F4">
        <v>2017</v>
      </c>
      <c r="G4">
        <v>2016</v>
      </c>
    </row>
    <row r="5" spans="1:7">
      <c r="A5" t="s">
        <v>416</v>
      </c>
      <c r="B5" t="s">
        <v>416</v>
      </c>
      <c r="C5" t="s">
        <v>26</v>
      </c>
      <c r="D5" t="s">
        <v>416</v>
      </c>
      <c r="E5">
        <v>598290</v>
      </c>
      <c r="F5">
        <v>521212</v>
      </c>
      <c r="G5">
        <v>489720</v>
      </c>
    </row>
    <row r="6" spans="1:7">
      <c r="A6" t="s">
        <v>417</v>
      </c>
      <c r="B6" t="s">
        <v>27</v>
      </c>
      <c r="C6" t="s">
        <v>27</v>
      </c>
      <c r="D6" t="s">
        <v>416</v>
      </c>
    </row>
    <row r="7" spans="1:7">
      <c r="A7" t="s">
        <v>418</v>
      </c>
      <c r="D7" t="s">
        <v>416</v>
      </c>
      <c r="E7">
        <v>224893</v>
      </c>
      <c r="F7">
        <v>202049</v>
      </c>
      <c r="G7">
        <v>189271</v>
      </c>
    </row>
    <row r="8" spans="1:7">
      <c r="A8" t="s">
        <v>419</v>
      </c>
      <c r="D8" t="s">
        <v>416</v>
      </c>
      <c r="E8">
        <v>53428</v>
      </c>
      <c r="F8">
        <v>45723</v>
      </c>
      <c r="G8">
        <v>37337</v>
      </c>
    </row>
    <row r="9" spans="1:7">
      <c r="A9" t="s">
        <v>420</v>
      </c>
      <c r="D9" t="s">
        <v>416</v>
      </c>
      <c r="E9">
        <v>15968</v>
      </c>
      <c r="F9">
        <v>17190</v>
      </c>
      <c r="G9">
        <v>14000</v>
      </c>
    </row>
    <row r="10" spans="1:7">
      <c r="A10" t="s">
        <v>421</v>
      </c>
      <c r="B10" t="s">
        <v>38</v>
      </c>
      <c r="C10" t="s">
        <v>38</v>
      </c>
      <c r="D10" t="s">
        <v>416</v>
      </c>
      <c r="E10">
        <v>-42908</v>
      </c>
      <c r="F10">
        <v>-41347</v>
      </c>
      <c r="G10">
        <v>46254</v>
      </c>
    </row>
    <row r="11" spans="1:7">
      <c r="A11" t="s">
        <v>422</v>
      </c>
      <c r="B11" t="s">
        <v>38</v>
      </c>
      <c r="C11" t="s">
        <v>38</v>
      </c>
      <c r="D11" t="s">
        <v>416</v>
      </c>
      <c r="E11">
        <v>31438</v>
      </c>
      <c r="F11">
        <v>28425</v>
      </c>
      <c r="G11">
        <v>27778</v>
      </c>
    </row>
    <row r="12" spans="1:7">
      <c r="A12" t="s">
        <v>423</v>
      </c>
      <c r="B12" t="s">
        <v>424</v>
      </c>
      <c r="C12" t="s">
        <v>43</v>
      </c>
      <c r="D12" t="s">
        <v>416</v>
      </c>
      <c r="E12">
        <v>32975</v>
      </c>
      <c r="F12">
        <v>30393</v>
      </c>
      <c r="G12">
        <v>28030</v>
      </c>
    </row>
    <row r="13" spans="1:7">
      <c r="A13" t="s">
        <v>425</v>
      </c>
      <c r="B13" t="s">
        <v>27</v>
      </c>
      <c r="C13" t="s">
        <v>27</v>
      </c>
      <c r="D13" t="s">
        <v>416</v>
      </c>
      <c r="E13">
        <v>-401610</v>
      </c>
      <c r="F13">
        <v>-365127</v>
      </c>
      <c r="G13">
        <v>342670</v>
      </c>
    </row>
    <row r="14" spans="1:7">
      <c r="A14" t="s">
        <v>426</v>
      </c>
      <c r="B14" t="s">
        <v>36</v>
      </c>
      <c r="C14" t="s">
        <v>36</v>
      </c>
      <c r="D14" t="s">
        <v>416</v>
      </c>
      <c r="E14">
        <v>113442</v>
      </c>
      <c r="F14">
        <v>105654</v>
      </c>
      <c r="G14">
        <v>89381</v>
      </c>
    </row>
    <row r="15" spans="1:7">
      <c r="A15" t="s">
        <v>427</v>
      </c>
      <c r="B15" t="s">
        <v>36</v>
      </c>
      <c r="C15" t="s">
        <v>36</v>
      </c>
      <c r="D15" t="s">
        <v>416</v>
      </c>
      <c r="E15">
        <v>-20000</v>
      </c>
    </row>
    <row r="16" spans="1:7">
      <c r="A16" t="s">
        <v>428</v>
      </c>
      <c r="B16" t="s">
        <v>45</v>
      </c>
      <c r="C16" t="s">
        <v>45</v>
      </c>
      <c r="D16" t="s">
        <v>416</v>
      </c>
      <c r="E16">
        <v>535052</v>
      </c>
      <c r="F16">
        <v>470781</v>
      </c>
      <c r="G16">
        <v>432051</v>
      </c>
    </row>
    <row r="17" spans="1:7">
      <c r="A17" t="s">
        <v>429</v>
      </c>
      <c r="B17" t="s">
        <v>416</v>
      </c>
      <c r="C17" t="s">
        <v>26</v>
      </c>
      <c r="D17" t="s">
        <v>416</v>
      </c>
      <c r="E17">
        <v>63238</v>
      </c>
      <c r="F17">
        <v>50431</v>
      </c>
      <c r="G17">
        <v>57669</v>
      </c>
    </row>
    <row r="18" spans="1:7">
      <c r="A18" t="s">
        <v>430</v>
      </c>
      <c r="B18" t="s">
        <v>51</v>
      </c>
      <c r="C18" t="s">
        <v>51</v>
      </c>
      <c r="D18" t="s">
        <v>416</v>
      </c>
      <c r="E18">
        <v>-11310</v>
      </c>
      <c r="F18">
        <v>-10871</v>
      </c>
      <c r="G18">
        <v>-8519</v>
      </c>
    </row>
    <row r="19" spans="1:7">
      <c r="A19" t="s">
        <v>431</v>
      </c>
      <c r="B19" t="s">
        <v>54</v>
      </c>
      <c r="C19" t="s">
        <v>54</v>
      </c>
      <c r="D19" t="s">
        <v>416</v>
      </c>
      <c r="E19">
        <v>1089</v>
      </c>
      <c r="F19">
        <v>295</v>
      </c>
      <c r="G19">
        <v>321</v>
      </c>
    </row>
    <row r="20" spans="1:7">
      <c r="A20" t="s">
        <v>432</v>
      </c>
      <c r="B20" t="s">
        <v>433</v>
      </c>
      <c r="C20" t="s">
        <v>61</v>
      </c>
      <c r="D20" t="s">
        <v>416</v>
      </c>
      <c r="E20">
        <v>53017</v>
      </c>
      <c r="F20">
        <v>39855</v>
      </c>
      <c r="G20">
        <v>49471</v>
      </c>
    </row>
    <row r="21" spans="1:7">
      <c r="A21" t="s">
        <v>434</v>
      </c>
      <c r="B21" t="s">
        <v>62</v>
      </c>
      <c r="C21" t="s">
        <v>62</v>
      </c>
      <c r="D21" t="s">
        <v>416</v>
      </c>
      <c r="E21">
        <v>-1972</v>
      </c>
      <c r="F21">
        <v>-199</v>
      </c>
      <c r="G21">
        <v>11835</v>
      </c>
    </row>
    <row r="22" spans="1:7">
      <c r="A22" t="s">
        <v>435</v>
      </c>
      <c r="B22" t="s">
        <v>70</v>
      </c>
      <c r="C22" t="s">
        <v>70</v>
      </c>
      <c r="D22" t="s">
        <v>416</v>
      </c>
      <c r="E22">
        <v>54989</v>
      </c>
      <c r="F22">
        <v>40054</v>
      </c>
      <c r="G22">
        <v>37636</v>
      </c>
    </row>
    <row r="23" spans="1:7">
      <c r="A23" t="s">
        <v>436</v>
      </c>
      <c r="D23" t="s">
        <v>416</v>
      </c>
    </row>
    <row r="24" spans="1:7">
      <c r="A24" t="s">
        <v>437</v>
      </c>
      <c r="D24" t="s">
        <v>416</v>
      </c>
      <c r="E24">
        <v>66</v>
      </c>
      <c r="F24">
        <v>48</v>
      </c>
      <c r="G24">
        <v>45</v>
      </c>
    </row>
    <row r="25" spans="1:7">
      <c r="A25" t="s">
        <v>438</v>
      </c>
      <c r="D25" t="s">
        <v>416</v>
      </c>
    </row>
    <row r="26" spans="1:7">
      <c r="A26" t="s">
        <v>439</v>
      </c>
      <c r="D26" t="s">
        <v>416</v>
      </c>
      <c r="E26">
        <v>64</v>
      </c>
      <c r="F26">
        <v>47</v>
      </c>
      <c r="G26">
        <v>43</v>
      </c>
    </row>
    <row r="27" spans="1:7">
      <c r="A27" t="s">
        <v>440</v>
      </c>
      <c r="D27" t="s">
        <v>416</v>
      </c>
    </row>
    <row r="28" spans="1:7">
      <c r="A28" t="s">
        <v>441</v>
      </c>
      <c r="D28" t="s">
        <v>416</v>
      </c>
      <c r="E28">
        <v>83625</v>
      </c>
      <c r="F28">
        <v>83821</v>
      </c>
      <c r="G28">
        <v>84221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/>
  </sheetViews>
  <sheetFormatPr defaultRowHeight="12.75"/>
  <cols>
    <col min="1" max="4" width="25.7109375" customWidth="1"/>
  </cols>
  <sheetData>
    <row r="1" spans="1:7">
      <c r="F1">
        <v>31</v>
      </c>
    </row>
    <row r="2" spans="1:7">
      <c r="E2">
        <v>2018</v>
      </c>
      <c r="F2">
        <v>2017</v>
      </c>
      <c r="G2">
        <v>2016</v>
      </c>
    </row>
    <row r="3" spans="1:7">
      <c r="A3" t="s">
        <v>442</v>
      </c>
      <c r="B3" t="s">
        <v>231</v>
      </c>
      <c r="C3" t="s">
        <v>231</v>
      </c>
      <c r="D3" t="s">
        <v>443</v>
      </c>
    </row>
    <row r="4" spans="1:7">
      <c r="A4" t="s">
        <v>444</v>
      </c>
      <c r="B4" t="s">
        <v>232</v>
      </c>
      <c r="C4" t="s">
        <v>232</v>
      </c>
      <c r="D4" t="s">
        <v>443</v>
      </c>
      <c r="E4">
        <v>54989</v>
      </c>
      <c r="F4">
        <v>40054</v>
      </c>
      <c r="G4">
        <v>37636</v>
      </c>
    </row>
    <row r="5" spans="1:7">
      <c r="A5" t="s">
        <v>445</v>
      </c>
      <c r="D5" t="s">
        <v>443</v>
      </c>
    </row>
    <row r="6" spans="1:7">
      <c r="A6" t="s">
        <v>446</v>
      </c>
      <c r="B6" t="s">
        <v>236</v>
      </c>
      <c r="C6" t="s">
        <v>236</v>
      </c>
      <c r="D6" t="s">
        <v>443</v>
      </c>
      <c r="E6">
        <v>33254</v>
      </c>
      <c r="F6">
        <v>27515</v>
      </c>
      <c r="G6">
        <v>24882</v>
      </c>
    </row>
    <row r="7" spans="1:7">
      <c r="A7" t="s">
        <v>447</v>
      </c>
      <c r="B7" t="s">
        <v>240</v>
      </c>
      <c r="C7" t="s">
        <v>240</v>
      </c>
      <c r="D7" t="s">
        <v>443</v>
      </c>
      <c r="E7">
        <v>24342</v>
      </c>
      <c r="F7">
        <v>22555</v>
      </c>
      <c r="G7">
        <v>20164</v>
      </c>
    </row>
    <row r="8" spans="1:7">
      <c r="A8" t="s">
        <v>448</v>
      </c>
      <c r="B8" t="s">
        <v>240</v>
      </c>
      <c r="C8" t="s">
        <v>240</v>
      </c>
      <c r="D8" t="s">
        <v>443</v>
      </c>
      <c r="E8">
        <v>564</v>
      </c>
      <c r="F8">
        <v>2258</v>
      </c>
      <c r="G8">
        <v>2083</v>
      </c>
    </row>
    <row r="9" spans="1:7">
      <c r="A9" t="s">
        <v>449</v>
      </c>
      <c r="B9" t="s">
        <v>248</v>
      </c>
      <c r="C9" t="s">
        <v>248</v>
      </c>
      <c r="D9" t="s">
        <v>443</v>
      </c>
      <c r="E9">
        <v>21507</v>
      </c>
      <c r="F9">
        <v>24143</v>
      </c>
      <c r="G9">
        <v>13277</v>
      </c>
    </row>
    <row r="10" spans="1:7">
      <c r="A10" t="s">
        <v>450</v>
      </c>
      <c r="B10" t="s">
        <v>269</v>
      </c>
      <c r="C10" t="s">
        <v>269</v>
      </c>
      <c r="D10" t="s">
        <v>443</v>
      </c>
      <c r="E10">
        <v>-3504</v>
      </c>
      <c r="F10">
        <v>-20409</v>
      </c>
      <c r="G10">
        <v>-7368</v>
      </c>
    </row>
    <row r="11" spans="1:7">
      <c r="A11" t="s">
        <v>451</v>
      </c>
      <c r="B11" t="s">
        <v>242</v>
      </c>
      <c r="C11" t="s">
        <v>242</v>
      </c>
      <c r="D11" t="s">
        <v>443</v>
      </c>
      <c r="F11">
        <v>209</v>
      </c>
      <c r="G11">
        <v>-948</v>
      </c>
    </row>
    <row r="12" spans="1:7">
      <c r="A12" t="s">
        <v>452</v>
      </c>
      <c r="B12" t="s">
        <v>241</v>
      </c>
      <c r="C12" t="s">
        <v>241</v>
      </c>
      <c r="D12" t="s">
        <v>443</v>
      </c>
      <c r="E12">
        <v>-35</v>
      </c>
      <c r="F12">
        <v>-2865</v>
      </c>
    </row>
    <row r="13" spans="1:7">
      <c r="A13" t="s">
        <v>453</v>
      </c>
      <c r="D13" t="s">
        <v>443</v>
      </c>
      <c r="E13">
        <v>-8436</v>
      </c>
    </row>
    <row r="14" spans="1:7">
      <c r="A14" t="s">
        <v>454</v>
      </c>
      <c r="B14" t="s">
        <v>251</v>
      </c>
      <c r="C14" t="s">
        <v>251</v>
      </c>
      <c r="D14" t="s">
        <v>443</v>
      </c>
    </row>
    <row r="15" spans="1:7">
      <c r="A15" t="s">
        <v>455</v>
      </c>
      <c r="B15" t="s">
        <v>265</v>
      </c>
      <c r="C15" t="s">
        <v>265</v>
      </c>
      <c r="D15" t="s">
        <v>443</v>
      </c>
      <c r="E15">
        <v>-17312</v>
      </c>
      <c r="F15">
        <v>-6976</v>
      </c>
      <c r="G15">
        <v>-3554</v>
      </c>
    </row>
    <row r="16" spans="1:7">
      <c r="A16" t="s">
        <v>348</v>
      </c>
      <c r="B16" t="s">
        <v>456</v>
      </c>
      <c r="C16" t="s">
        <v>456</v>
      </c>
      <c r="D16" t="s">
        <v>443</v>
      </c>
      <c r="E16">
        <v>-3381</v>
      </c>
      <c r="F16">
        <v>-1463</v>
      </c>
      <c r="G16">
        <v>-2399</v>
      </c>
    </row>
    <row r="17" spans="1:7">
      <c r="A17" t="s">
        <v>382</v>
      </c>
      <c r="B17" t="s">
        <v>276</v>
      </c>
      <c r="C17" t="s">
        <v>276</v>
      </c>
      <c r="D17" t="s">
        <v>443</v>
      </c>
      <c r="E17">
        <v>596</v>
      </c>
      <c r="F17">
        <v>165</v>
      </c>
      <c r="G17">
        <v>2066</v>
      </c>
    </row>
    <row r="18" spans="1:7">
      <c r="A18" t="s">
        <v>389</v>
      </c>
      <c r="B18" t="s">
        <v>276</v>
      </c>
      <c r="C18" t="s">
        <v>276</v>
      </c>
      <c r="D18" t="s">
        <v>443</v>
      </c>
      <c r="E18">
        <v>245</v>
      </c>
      <c r="F18">
        <v>124</v>
      </c>
      <c r="G18">
        <v>234</v>
      </c>
    </row>
    <row r="19" spans="1:7">
      <c r="A19" t="s">
        <v>457</v>
      </c>
      <c r="B19" t="s">
        <v>458</v>
      </c>
      <c r="C19" t="s">
        <v>247</v>
      </c>
      <c r="D19" t="s">
        <v>443</v>
      </c>
      <c r="E19">
        <v>-16925</v>
      </c>
      <c r="F19">
        <v>1462</v>
      </c>
      <c r="G19">
        <v>-7227</v>
      </c>
    </row>
    <row r="20" spans="1:7">
      <c r="A20" t="s">
        <v>393</v>
      </c>
      <c r="B20" t="s">
        <v>273</v>
      </c>
      <c r="C20" t="s">
        <v>273</v>
      </c>
      <c r="D20" t="s">
        <v>443</v>
      </c>
      <c r="E20">
        <v>11181</v>
      </c>
      <c r="F20">
        <v>-340</v>
      </c>
      <c r="G20">
        <v>12116</v>
      </c>
    </row>
    <row r="21" spans="1:7">
      <c r="A21" t="s">
        <v>394</v>
      </c>
      <c r="D21" t="s">
        <v>443</v>
      </c>
      <c r="E21">
        <v>-628</v>
      </c>
      <c r="F21">
        <v>32</v>
      </c>
      <c r="G21">
        <v>-2323</v>
      </c>
    </row>
    <row r="22" spans="1:7">
      <c r="A22" t="s">
        <v>459</v>
      </c>
      <c r="B22" t="s">
        <v>285</v>
      </c>
      <c r="C22" t="s">
        <v>285</v>
      </c>
      <c r="D22" t="s">
        <v>443</v>
      </c>
      <c r="E22">
        <v>96457</v>
      </c>
      <c r="F22">
        <v>86464</v>
      </c>
      <c r="G22">
        <v>88639</v>
      </c>
    </row>
    <row r="23" spans="1:7">
      <c r="A23" t="s">
        <v>460</v>
      </c>
      <c r="B23" t="s">
        <v>286</v>
      </c>
      <c r="C23" t="s">
        <v>286</v>
      </c>
      <c r="D23" t="s">
        <v>461</v>
      </c>
    </row>
    <row r="24" spans="1:7">
      <c r="A24" t="s">
        <v>462</v>
      </c>
      <c r="B24" t="s">
        <v>287</v>
      </c>
      <c r="C24" t="s">
        <v>287</v>
      </c>
      <c r="D24" t="s">
        <v>461</v>
      </c>
      <c r="F24">
        <v>-171321</v>
      </c>
      <c r="G24">
        <v>-20678</v>
      </c>
    </row>
    <row r="25" spans="1:7">
      <c r="A25" t="s">
        <v>463</v>
      </c>
      <c r="B25" t="s">
        <v>291</v>
      </c>
      <c r="C25" t="s">
        <v>291</v>
      </c>
      <c r="D25" t="s">
        <v>461</v>
      </c>
      <c r="G25">
        <v>2496</v>
      </c>
    </row>
    <row r="26" spans="1:7">
      <c r="A26" t="s">
        <v>464</v>
      </c>
      <c r="B26" t="s">
        <v>287</v>
      </c>
      <c r="C26" t="s">
        <v>287</v>
      </c>
      <c r="D26" t="s">
        <v>461</v>
      </c>
      <c r="E26">
        <v>-11264</v>
      </c>
      <c r="F26">
        <v>-17318</v>
      </c>
      <c r="G26">
        <v>-13703</v>
      </c>
    </row>
    <row r="27" spans="1:7">
      <c r="A27" t="s">
        <v>465</v>
      </c>
      <c r="D27" t="s">
        <v>461</v>
      </c>
      <c r="E27">
        <v>-19149</v>
      </c>
      <c r="F27">
        <v>-15725</v>
      </c>
      <c r="G27">
        <v>-7316</v>
      </c>
    </row>
    <row r="28" spans="1:7">
      <c r="A28" t="s">
        <v>466</v>
      </c>
      <c r="B28" t="s">
        <v>296</v>
      </c>
      <c r="C28" t="s">
        <v>296</v>
      </c>
      <c r="D28" t="s">
        <v>461</v>
      </c>
      <c r="E28">
        <v>-30413</v>
      </c>
      <c r="F28">
        <v>-204364</v>
      </c>
      <c r="G28">
        <v>-39201</v>
      </c>
    </row>
    <row r="29" spans="1:7">
      <c r="A29" t="s">
        <v>467</v>
      </c>
      <c r="B29" t="s">
        <v>297</v>
      </c>
      <c r="C29" t="s">
        <v>297</v>
      </c>
      <c r="D29" t="s">
        <v>468</v>
      </c>
    </row>
    <row r="30" spans="1:7">
      <c r="A30" t="s">
        <v>469</v>
      </c>
      <c r="D30" t="s">
        <v>468</v>
      </c>
      <c r="F30">
        <v>42204</v>
      </c>
    </row>
    <row r="31" spans="1:7">
      <c r="A31" t="s">
        <v>470</v>
      </c>
      <c r="B31" t="s">
        <v>456</v>
      </c>
      <c r="C31" t="s">
        <v>456</v>
      </c>
      <c r="D31" t="s">
        <v>468</v>
      </c>
      <c r="F31">
        <v>-2269</v>
      </c>
    </row>
    <row r="32" spans="1:7">
      <c r="A32" t="s">
        <v>471</v>
      </c>
      <c r="B32" t="s">
        <v>298</v>
      </c>
      <c r="C32" t="s">
        <v>298</v>
      </c>
      <c r="D32" t="s">
        <v>468</v>
      </c>
      <c r="E32">
        <v>38362</v>
      </c>
      <c r="F32">
        <v>2720</v>
      </c>
      <c r="G32">
        <v>2940</v>
      </c>
    </row>
    <row r="33" spans="1:7">
      <c r="A33" t="s">
        <v>472</v>
      </c>
      <c r="D33" t="s">
        <v>468</v>
      </c>
      <c r="E33">
        <v>-2818</v>
      </c>
      <c r="F33">
        <v>-3161</v>
      </c>
      <c r="G33">
        <v>-1475</v>
      </c>
    </row>
    <row r="34" spans="1:7">
      <c r="A34" t="s">
        <v>473</v>
      </c>
      <c r="B34" t="s">
        <v>456</v>
      </c>
      <c r="C34" t="s">
        <v>456</v>
      </c>
      <c r="D34" t="s">
        <v>468</v>
      </c>
      <c r="F34">
        <v>-143</v>
      </c>
      <c r="G34">
        <v>-44</v>
      </c>
    </row>
    <row r="35" spans="1:7">
      <c r="A35" t="s">
        <v>474</v>
      </c>
      <c r="B35" t="s">
        <v>298</v>
      </c>
      <c r="C35" t="s">
        <v>298</v>
      </c>
      <c r="D35" t="s">
        <v>468</v>
      </c>
      <c r="E35">
        <v>-5955</v>
      </c>
      <c r="F35">
        <v>-14137</v>
      </c>
      <c r="G35">
        <v>-20470</v>
      </c>
    </row>
    <row r="36" spans="1:7">
      <c r="A36" t="s">
        <v>475</v>
      </c>
      <c r="B36" t="s">
        <v>311</v>
      </c>
      <c r="C36" t="s">
        <v>311</v>
      </c>
      <c r="D36" t="s">
        <v>468</v>
      </c>
      <c r="E36">
        <v>29589</v>
      </c>
      <c r="F36">
        <v>25214</v>
      </c>
      <c r="G36">
        <v>-19049</v>
      </c>
    </row>
    <row r="37" spans="1:7">
      <c r="A37" t="s">
        <v>476</v>
      </c>
      <c r="B37" t="s">
        <v>477</v>
      </c>
      <c r="C37" t="s">
        <v>312</v>
      </c>
      <c r="D37" t="s">
        <v>468</v>
      </c>
      <c r="E37">
        <v>95633</v>
      </c>
      <c r="F37">
        <v>-92686</v>
      </c>
      <c r="G37">
        <v>30389</v>
      </c>
    </row>
    <row r="38" spans="1:7">
      <c r="A38" t="s">
        <v>478</v>
      </c>
      <c r="B38" t="s">
        <v>479</v>
      </c>
      <c r="C38" t="s">
        <v>315</v>
      </c>
      <c r="D38" t="s">
        <v>468</v>
      </c>
    </row>
    <row r="39" spans="1:7">
      <c r="A39" t="s">
        <v>480</v>
      </c>
      <c r="B39" t="s">
        <v>479</v>
      </c>
      <c r="C39" t="s">
        <v>315</v>
      </c>
      <c r="D39" t="s">
        <v>468</v>
      </c>
      <c r="E39">
        <v>83313</v>
      </c>
      <c r="F39">
        <v>175999</v>
      </c>
      <c r="G39">
        <v>145610</v>
      </c>
    </row>
    <row r="40" spans="1:7">
      <c r="A40" t="s">
        <v>481</v>
      </c>
      <c r="B40" t="s">
        <v>316</v>
      </c>
      <c r="C40" t="s">
        <v>316</v>
      </c>
      <c r="D40" t="s">
        <v>468</v>
      </c>
      <c r="E40">
        <v>178946</v>
      </c>
      <c r="F40">
        <v>83313</v>
      </c>
      <c r="G40">
        <v>175999</v>
      </c>
    </row>
    <row r="41" spans="1:7">
      <c r="A41" t="s">
        <v>482</v>
      </c>
      <c r="D41" t="s">
        <v>468</v>
      </c>
    </row>
    <row r="42" spans="1:7">
      <c r="A42" t="s">
        <v>483</v>
      </c>
      <c r="B42" t="s">
        <v>458</v>
      </c>
      <c r="C42" t="s">
        <v>247</v>
      </c>
      <c r="D42" t="s">
        <v>443</v>
      </c>
      <c r="E42">
        <v>22225</v>
      </c>
      <c r="F42">
        <v>17995</v>
      </c>
      <c r="G42">
        <v>20326</v>
      </c>
    </row>
    <row r="43" spans="1:7">
      <c r="A43" t="s">
        <v>484</v>
      </c>
      <c r="D43" t="s">
        <v>468</v>
      </c>
      <c r="E43">
        <v>10326</v>
      </c>
      <c r="F43">
        <v>9944</v>
      </c>
      <c r="G43">
        <v>6196</v>
      </c>
    </row>
    <row r="44" spans="1:7">
      <c r="A44" t="s">
        <v>485</v>
      </c>
      <c r="D44" t="s">
        <v>468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D4F428-7EEF-4F3B-A7EC-401395E7C4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09BE33-C8EF-4CC6-965C-BAFF596DB51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B90F2F-24EA-48A6-94F6-EAF49D820D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2021-11-22T04:47:18Z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