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/>
  <c r="F184" i="1"/>
  <c r="F189" i="1" s="1"/>
  <c r="F9" i="1" s="1"/>
  <c r="G92" i="1"/>
  <c r="F92" i="1"/>
  <c r="F98" i="1" s="1"/>
  <c r="F100" i="1" s="1"/>
  <c r="G89" i="1"/>
  <c r="F89" i="1"/>
  <c r="F42" i="1"/>
  <c r="G25" i="1"/>
  <c r="G30" i="1" s="1"/>
  <c r="G369" i="1" s="1"/>
  <c r="F25" i="1"/>
  <c r="F30" i="1" s="1"/>
  <c r="F369" i="1" s="1"/>
  <c r="G24" i="1"/>
  <c r="G364" i="1" s="1"/>
  <c r="F24" i="1"/>
  <c r="F364" i="1" s="1"/>
  <c r="G432" i="1"/>
  <c r="G433" i="1" s="1"/>
  <c r="F432" i="1"/>
  <c r="F433" i="1" s="1"/>
  <c r="G417" i="1"/>
  <c r="G418" i="1" s="1"/>
  <c r="F417" i="1"/>
  <c r="F418" i="1" s="1"/>
  <c r="G409" i="1"/>
  <c r="G410" i="1" s="1"/>
  <c r="G397" i="1"/>
  <c r="F397" i="1"/>
  <c r="F409" i="1" s="1"/>
  <c r="F410" i="1" s="1"/>
  <c r="N382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H373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8" i="1" l="1"/>
  <c r="G7" i="1" s="1"/>
  <c r="F128" i="1"/>
  <c r="F7" i="1" s="1"/>
  <c r="G161" i="1"/>
  <c r="G8" i="1" s="1"/>
  <c r="G383" i="1" s="1"/>
  <c r="F161" i="1"/>
  <c r="F8" i="1" s="1"/>
  <c r="F384" i="1"/>
  <c r="F13" i="1"/>
  <c r="F377" i="1"/>
  <c r="F353" i="1"/>
  <c r="F355" i="1" s="1"/>
  <c r="F357" i="1" s="1"/>
  <c r="F385" i="1"/>
  <c r="G353" i="1"/>
  <c r="G355" i="1" s="1"/>
  <c r="G357" i="1" s="1"/>
  <c r="G385" i="1"/>
  <c r="F382" i="1"/>
  <c r="L366" i="1"/>
  <c r="J368" i="1"/>
  <c r="J372" i="1"/>
  <c r="F375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72" i="1"/>
  <c r="H375" i="1"/>
  <c r="J378" i="1"/>
  <c r="H381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F12" i="1" l="1"/>
  <c r="F14" i="1"/>
  <c r="F376" i="1"/>
  <c r="F383" i="1"/>
  <c r="G12" i="1"/>
  <c r="G376" i="1" s="1"/>
  <c r="G382" i="1"/>
  <c r="F378" i="1"/>
  <c r="F370" i="1"/>
  <c r="F59" i="1"/>
  <c r="F67" i="1" s="1"/>
  <c r="F71" i="1" s="1"/>
  <c r="G378" i="1"/>
  <c r="G370" i="1"/>
  <c r="G59" i="1"/>
  <c r="G67" i="1" s="1"/>
  <c r="G71" i="1" s="1"/>
  <c r="G14" i="1" l="1"/>
  <c r="G366" i="1"/>
  <c r="F366" i="1"/>
  <c r="F373" i="1"/>
  <c r="F83" i="1"/>
  <c r="F6" i="1"/>
  <c r="F372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<sst xmlns="http://schemas.openxmlformats.org/spreadsheetml/2006/main" count="1015" uniqueCount="573">
  <si>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</si>
  <si>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</si>
  <si>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</si>
  <si>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</si>
  <si>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</si>
  <si>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</si>
  <si>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</si>
  <si>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</si>
  <si>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</si>
  <si>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</si>
  <si>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</si>
  <si>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</si>
  <si>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</si>
  <si>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</si>
  <si>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</si>
  <si>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</si>
  <si>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</si>
  <si>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</si>
  <si>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</si>
  <si>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</si>
  <si>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</si>
  <si>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</si>
  <si>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</si>
  <si>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</si>
  <si>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</si>
  <si>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</si>
  <si>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</si>
  <si>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</si>
  <si>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</si>
  <si>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</si>
  <si>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</si>
  <si>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</si>
  <si>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</si>
  <si>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</si>
  <si>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</si>
  <si>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</si>
  <si>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</si>
  <si>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</si>
  <si>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</si>
  <si>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</si>
  <si>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</si>
  <si>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</si>
  <si>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</si>
  <si>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</si>
  <si>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</si>
  <si>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</si>
  <si>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</si>
  <si>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</si>
  <si>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</si>
  <si>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</si>
  <si>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</si>
  <si>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</si>
  <si>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</si>
  <si>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</si>
  <si>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</si>
  <si>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</si>
  <si>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</si>
  <si>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</si>
  <si>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</si>
  <si>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</si>
  <si>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</si>
  <si>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</si>
  <si>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</si>
  <si>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</si>
  <si>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</si>
  <si>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</si>
  <si>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</si>
  <si>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</si>
  <si>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</si>
  <si>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</si>
  <si>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</si>
  <si>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</si>
  <si>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</si>
  <si>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</si>
  <si>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</si>
  <si>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</si>
  <si>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</si>
  <si>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</si>
  <si>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</si>
  <si>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</si>
  <si>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</si>
  <si>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</si>
  <si>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</si>
  <si>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</si>
  <si>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</si>
  <si>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</si>
  <si>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</si>
  <si>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</si>
  <si>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</si>
  <si>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</si>
  <si>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</si>
  <si>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</si>
  <si>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</si>
  <si>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</si>
  <si>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</si>
  <si>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</si>
  <si>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</si>
  <si>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</si>
  <si>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</si>
  <si>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</si>
  <si>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</si>
  <si>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</si>
  <si>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</si>
  <si>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</si>
  <si>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</si>
  <si>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</si>
  <si>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</si>
  <si>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</si>
  <si>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</si>
  <si>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</si>
  <si>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</si>
  <si>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</si>
  <si>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</si>
  <si>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</si>
  <si>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</si>
  <si>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</si>
  <si>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</si>
  <si>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</si>
  <si>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</si>
  <si>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</si>
  <si>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</si>
  <si>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</si>
  <si>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</si>
  <si>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</si>
  <si>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</si>
  <si>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</si>
  <si>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</si>
  <si>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</si>
  <si>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</si>
  <si>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</si>
  <si>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</si>
  <si>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</si>
  <si>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</si>
  <si>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</si>
  <si>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</si>
  <si>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</si>
  <si>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</si>
  <si>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</si>
  <si>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</si>
  <si>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</si>
  <si>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</si>
  <si>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</si>
  <si>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</si>
  <si>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</si>
  <si>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</si>
  <si>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</si>
  <si>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</si>
  <si>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</si>
  <si>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</si>
  <si>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</si>
  <si>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</si>
  <si>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</si>
  <si>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</si>
  <si>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</si>
  <si>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</si>
  <si>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</si>
  <si>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</si>
  <si>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</si>
  <si>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</si>
  <si>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</si>
  <si>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</si>
  <si>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</si>
  <si>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</si>
  <si>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</si>
  <si>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</si>
  <si>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</si>
  <si>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</si>
  <si>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</si>
  <si>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</si>
  <si>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</si>
  <si>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</si>
  <si>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</si>
  <si>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</si>
  <si>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</si>
  <si>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</si>
  <si>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</si>
  <si>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</si>
  <si>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</si>
  <si>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</si>
  <si>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</si>
  <si>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</si>
  <si>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</si>
  <si>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</si>
  <si>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</si>
  <si>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</si>
  <si>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</si>
  <si>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</si>
  <si>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</si>
  <si>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</si>
  <si>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</si>
  <si>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</si>
  <si>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</si>
  <si>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</si>
  <si>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</si>
  <si>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</si>
  <si>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</si>
  <si>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</si>
  <si>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</si>
  <si>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</si>
  <si>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</si>
  <si>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</si>
  <si>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</si>
  <si>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</si>
  <si>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</si>
  <si>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</si>
  <si>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</si>
  <si>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</si>
  <si>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</si>
  <si>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</si>
  <si>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</si>
  <si>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</si>
  <si>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</si>
  <si>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</si>
  <si>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</si>
  <si>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</si>
  <si>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</si>
  <si>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</si>
  <si>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</si>
  <si>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</si>
  <si>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</si>
  <si>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</si>
  <si>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</si>
  <si>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</si>
  <si>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</si>
  <si>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</si>
  <si>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</si>
  <si>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</si>
  <si>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</si>
  <si>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</si>
  <si>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</si>
  <si>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</si>
  <si>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</si>
  <si>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</si>
  <si>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</si>
  <si>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</si>
  <si>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</si>
  <si>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</si>
  <si>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</si>
  <si>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</si>
  <si>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</si>
  <si>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</si>
  <si>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</si>
  <si>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</si>
  <si>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</si>
  <si>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</si>
  <si>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</si>
  <si>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</si>
  <si>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</si>
  <si>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</si>
  <si>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</si>
  <si>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</si>
  <si>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</si>
  <si>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</si>
  <si>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</si>
  <si>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</si>
  <si>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</si>
  <si>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</si>
  <si>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</si>
  <si>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</si>
  <si>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</si>
  <si>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</si>
  <si>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</si>
  <si>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</si>
  <si>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</si>
  <si>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</si>
  <si>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</si>
  <si>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</si>
  <si>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</si>
  <si>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</si>
  <si>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</si>
  <si>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</si>
  <si>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</si>
  <si>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</si>
  <si>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</si>
  <si>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</si>
  <si>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</si>
  <si>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</si>
  <si>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</si>
  <si>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</si>
  <si>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</si>
  <si>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</si>
  <si>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</si>
  <si>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</si>
  <si>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</si>
  <si>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</si>
  <si>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</si>
  <si>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</si>
  <si>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</si>
  <si>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</si>
  <si>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</si>
  <si>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</si>
  <si>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</si>
  <si>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</si>
  <si>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</si>
  <si>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</si>
  <si>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</si>
  <si>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</si>
  <si>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</si>
  <si>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</si>
  <si>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</si>
  <si>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</si>
  <si>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</si>
  <si>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</si>
  <si>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</si>
  <si>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</si>
  <si>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</si>
  <si>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</si>
  <si>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</si>
  <si>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</si>
  <si>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</si>
  <si>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</si>
  <si>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</si>
  <si>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</si>
  <si>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</si>
  <si>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</si>
  <si>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</si>
  <si>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</si>
  <si>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</si>
  <si>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</si>
  <si>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</si>
  <si>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</si>
  <si>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</si>
  <si>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</si>
  <si>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</si>
  <si>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</si>
  <si>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</si>
  <si>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</si>
  <si>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</si>
  <si>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</si>
  <si>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</si>
  <si>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</si>
  <si>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</si>
  <si>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</si>
  <si>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</si>
  <si>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</si>
  <si>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</si>
  <si>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</si>
  <si>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</si>
  <si>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</si>
  <si>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</si>
  <si>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</si>
  <si>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</si>
  <si>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</si>
  <si>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</si>
  <si>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</si>
  <si>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</si>
  <si>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</si>
  <si>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</si>
  <si>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</si>
  <si>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</si>
  <si>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</si>
  <si>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</si>
  <si>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</si>
  <si>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</si>
  <si>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</si>
  <si>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</si>
  <si>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</si>
  <si>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</si>
  <si>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</si>
  <si>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</si>
  <si>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</si>
  <si>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</si>
  <si>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</si>
  <si>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</si>
  <si>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</si>
  <si>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</si>
  <si>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</si>
  <si>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</si>
  <si>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</si>
  <si>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</si>
  <si>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</si>
  <si>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</si>
  <si>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</si>
  <si>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</si>
  <si>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</si>
  <si>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</si>
  <si>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</si>
  <si>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Accounts receivable, less reserves of $16.2 and $9.8, respectively</t>
  </si>
  <si>
    <t>Inventories</t>
  </si>
  <si>
    <t>Prepaid income taxes</t>
  </si>
  <si>
    <t>Prepaid expenses and other current assets</t>
  </si>
  <si>
    <t>Total current assets</t>
  </si>
  <si>
    <t>Property, plant and equipment, net</t>
  </si>
  <si>
    <t>Intangible assets, net</t>
  </si>
  <si>
    <t>Other Intangibles</t>
  </si>
  <si>
    <t>Goodwill</t>
  </si>
  <si>
    <t>Other assets</t>
  </si>
  <si>
    <t>Total assets</t>
  </si>
  <si>
    <t>LIABILITIES AND STOCKHOLDERS EQUITY</t>
  </si>
  <si>
    <t>Current liabilities:</t>
  </si>
  <si>
    <t>Current portion of long-term debt</t>
  </si>
  <si>
    <t>Accounts payable</t>
  </si>
  <si>
    <t>Accruals</t>
  </si>
  <si>
    <t>Deferred revenue</t>
  </si>
  <si>
    <t>Accrued Revenue</t>
  </si>
  <si>
    <t>Current portion of capital lease obligations</t>
  </si>
  <si>
    <t>Total current liabilities</t>
  </si>
  <si>
    <t>Long-term debt, net of current portion</t>
  </si>
  <si>
    <t>Capital lease obligations, net of current portion</t>
  </si>
  <si>
    <t>Deferred income tax liabilities</t>
  </si>
  <si>
    <t>Other long-term liabilities</t>
  </si>
  <si>
    <t>Commitments and contingencies (Note 11)</t>
  </si>
  <si>
    <t>Stockholders equity:</t>
  </si>
  <si>
    <t>Preferred stock, $0.01 par value  1,623 shares autho rized; 0   shares issued</t>
  </si>
  <si>
    <t>Common stock, $0.01 par value  750,000 shares authorized; 289,900 and 287,853 shares issued, respectively</t>
  </si>
  <si>
    <t>Additional paid-in-capital</t>
  </si>
  <si>
    <t>Accumulated deficit</t>
  </si>
  <si>
    <t>Treasury stock, at cost  19,812 and 12,560 shares, respectively</t>
  </si>
  <si>
    <t>Treasury Stock</t>
  </si>
  <si>
    <t>Accumulated other comprehensive loss</t>
  </si>
  <si>
    <t>Total stockholders equity</t>
  </si>
  <si>
    <t>Revenues:</t>
  </si>
  <si>
    <t>Revenue</t>
  </si>
  <si>
    <t>Product</t>
  </si>
  <si>
    <t>Service and other</t>
  </si>
  <si>
    <t>Costs of revenues:</t>
  </si>
  <si>
    <t>Amortization of intangible assets</t>
  </si>
  <si>
    <t>Amortisation of assets</t>
  </si>
  <si>
    <t>Gross Profit</t>
  </si>
  <si>
    <t>Operating expenses:</t>
  </si>
  <si>
    <t>Research and development</t>
  </si>
  <si>
    <t>Selling and marketing</t>
  </si>
  <si>
    <t>Selling and distribution expenses</t>
  </si>
  <si>
    <t>General and administrative</t>
  </si>
  <si>
    <t>Impairment of intangible assets</t>
  </si>
  <si>
    <t>Impairment of goodwill</t>
  </si>
  <si>
    <t>Gain on sale of business</t>
  </si>
  <si>
    <t>Restructuring charges</t>
  </si>
  <si>
    <t>(Loss) income from operations</t>
  </si>
  <si>
    <t>Operating Profit</t>
  </si>
  <si>
    <t>Interest income</t>
  </si>
  <si>
    <t>Interest expense</t>
  </si>
  <si>
    <t>Debt extinguishment losses</t>
  </si>
  <si>
    <t>Other Income - net</t>
  </si>
  <si>
    <t>Other income, net</t>
  </si>
  <si>
    <t>(Loss) income before income taxes</t>
  </si>
  <si>
    <t>Profit before Zakat</t>
  </si>
  <si>
    <t>(Benefit) provision for income taxes</t>
  </si>
  <si>
    <t>Net (loss) income</t>
  </si>
  <si>
    <t>Net (loss) income per common share:</t>
  </si>
  <si>
    <t>Basic</t>
  </si>
  <si>
    <t>Diluted</t>
  </si>
  <si>
    <t>Weighted average number of shares outstanding:</t>
  </si>
  <si>
    <t>OPERATING ACTIVITIES</t>
  </si>
  <si>
    <t>Operating Activities</t>
  </si>
  <si>
    <t>Adjustments to reconcile net (loss) income to net cash provided by operating activities:</t>
  </si>
  <si>
    <t>Amortization</t>
  </si>
  <si>
    <t>Non-cash interest expense</t>
  </si>
  <si>
    <t>Stock-based compensation expense</t>
  </si>
  <si>
    <t>Deferred income taxes and other non-cash taxes</t>
  </si>
  <si>
    <t>Goodwill impairment charge</t>
  </si>
  <si>
    <t>Intangible asset impairment charge</t>
  </si>
  <si>
    <t>Fair value write-up of inventory sold</t>
  </si>
  <si>
    <t>Gain on sale of investments</t>
  </si>
  <si>
    <t>Other adjustments and non-cash items</t>
  </si>
  <si>
    <t>Changes in operating assets and liabilities, excluding the effect of acquisitions and dispositions:</t>
  </si>
  <si>
    <t>Accounts receivable</t>
  </si>
  <si>
    <t xml:space="preserve">Adjustment for Income Tax Paid </t>
  </si>
  <si>
    <t>Prepaid expenses and other assets</t>
  </si>
  <si>
    <t>Accrued expenses and other liabilities</t>
  </si>
  <si>
    <t>Net cash provided by operating activities</t>
  </si>
  <si>
    <t>INVESTING ACTIVITIES</t>
  </si>
  <si>
    <t>Investing Activities</t>
  </si>
  <si>
    <t>Acquisition of businesses, net of cash acquired</t>
  </si>
  <si>
    <t>Proceeds from sale of business</t>
  </si>
  <si>
    <t>Purchase of property and equipment</t>
  </si>
  <si>
    <t>Increase in equipment under customer usage agreements</t>
  </si>
  <si>
    <t>Proceeds from sale of available-for-sale marketable securities</t>
  </si>
  <si>
    <t>Purchase of cost-method investment</t>
  </si>
  <si>
    <t>Purchases of insurance contracts</t>
  </si>
  <si>
    <t>Sales of mutual funds</t>
  </si>
  <si>
    <t>Other activity</t>
  </si>
  <si>
    <t>Net cash (used in) provided by investing activities</t>
  </si>
  <si>
    <t>FINANCING ACTIVITIES</t>
  </si>
  <si>
    <t>Financing Activities</t>
  </si>
  <si>
    <t>Proceeds from long-term debt</t>
  </si>
  <si>
    <t>Repayment of long-term debt</t>
  </si>
  <si>
    <t>Proceeds from senior notes</t>
  </si>
  <si>
    <t>Repayment of senior notes</t>
  </si>
  <si>
    <t>Payments to extinguish convertible notes</t>
  </si>
  <si>
    <t>Payment of acquired long-term debt</t>
  </si>
  <si>
    <t>Proceeds from amounts borrowed under revolving credit line</t>
  </si>
  <si>
    <t>Repayment of amounts borrowed under revolving credit line</t>
  </si>
  <si>
    <t>Proceeds from accounts receivable securitization program</t>
  </si>
  <si>
    <t>Repayments under accounts receivable securitization program</t>
  </si>
  <si>
    <t>Repurchase of common stock</t>
  </si>
  <si>
    <t>Purchase of interest rate caps</t>
  </si>
  <si>
    <t>Net proceeds from issuance of common stock under employee stock plans</t>
  </si>
  <si>
    <t>Payments under capital lease obligations</t>
  </si>
  <si>
    <t>Finance Costs</t>
  </si>
  <si>
    <t>Payment of minimum tax withholdings on net share settlements of equity awards</t>
  </si>
  <si>
    <t>Net cash used in financing activities</t>
  </si>
  <si>
    <t>Effect of exchange rate changes on cash and cash equivalents</t>
  </si>
  <si>
    <t>Net increase (decrease) in cash and cash equivalents</t>
  </si>
  <si>
    <t>Cash and cash equivalents, beginning of period</t>
  </si>
  <si>
    <t>Cash and cash equivalents at beginning of period</t>
  </si>
  <si>
    <t>Cash and cash equivalents, end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</si>
  <si>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</si>
  <si>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</si>
  <si>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</si>
  <si>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</si>
  <si>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</si>
  <si>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</si>
  <si>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research and development</t>
  </si>
  <si>
    <t>administrative expenses</t>
  </si>
  <si>
    <t>other operating expenses</t>
  </si>
  <si>
    <t>interest expense</t>
  </si>
  <si>
    <t>interest income</t>
  </si>
  <si>
    <t>equipment</t>
  </si>
  <si>
    <t>property, plant and equipment</t>
  </si>
  <si>
    <t>leasehold improvements</t>
  </si>
  <si>
    <t>leased assets</t>
  </si>
  <si>
    <t>land and buildings</t>
  </si>
  <si>
    <t>land</t>
  </si>
  <si>
    <t>furniture and fixtures</t>
  </si>
  <si>
    <t>cash and cash equivalents</t>
  </si>
  <si>
    <t>other assets</t>
  </si>
  <si>
    <t>other non-current liabilities</t>
  </si>
  <si>
    <t>ordinary shares</t>
  </si>
  <si>
    <t>treasury stock, at cost</t>
  </si>
  <si>
    <t>treasury stock (-)</t>
  </si>
  <si>
    <t>changed value</t>
  </si>
  <si>
    <t>cost of goods sold</t>
  </si>
  <si>
    <t>service and other</t>
  </si>
  <si>
    <t>amortization of intangible assets</t>
  </si>
  <si>
    <t>product</t>
  </si>
  <si>
    <t>added value</t>
  </si>
  <si>
    <t>selling and marketing</t>
  </si>
  <si>
    <t>general and administrative</t>
  </si>
  <si>
    <t>impairment of intangible assets</t>
  </si>
  <si>
    <t>impairment</t>
  </si>
  <si>
    <t>gain on sale of business</t>
  </si>
  <si>
    <t>restructuring charges</t>
  </si>
  <si>
    <t>amortisation</t>
  </si>
  <si>
    <t>impairment of goodwill</t>
  </si>
  <si>
    <t>deleted value</t>
  </si>
  <si>
    <t>moved to row 48</t>
  </si>
  <si>
    <t>debt extinguishment losses</t>
  </si>
  <si>
    <t>other income (expenses)</t>
  </si>
  <si>
    <t>other income, net</t>
  </si>
  <si>
    <t>current taxation</t>
  </si>
  <si>
    <t>(benefit) provision for income taxes</t>
  </si>
  <si>
    <t>equipment under customer usage agreements</t>
  </si>
  <si>
    <t>buildings and improvements</t>
  </si>
  <si>
    <t>less - accumulated depreciation and amortization</t>
  </si>
  <si>
    <t>accumulated depreciation and amortisation</t>
  </si>
  <si>
    <t>accounts receivable, less reserves</t>
  </si>
  <si>
    <t>stock - finished goods</t>
  </si>
  <si>
    <t>inventories</t>
  </si>
  <si>
    <t>prepaid income taxes</t>
  </si>
  <si>
    <t>prepaid expenses and other current assets</t>
  </si>
  <si>
    <t>current tax assets</t>
  </si>
  <si>
    <t>prepaid expenses</t>
  </si>
  <si>
    <t>intangibles - goodwill</t>
  </si>
  <si>
    <t>intangibles - other</t>
  </si>
  <si>
    <t>goodwill</t>
  </si>
  <si>
    <t>intangible assets, net</t>
  </si>
  <si>
    <t>current portion of long-term debt</t>
  </si>
  <si>
    <t>accounts payable</t>
  </si>
  <si>
    <t>accrued expenses</t>
  </si>
  <si>
    <t>deferred revenue</t>
  </si>
  <si>
    <t>current portion of capital lease obligations</t>
  </si>
  <si>
    <t>long-term debt, net of current portion</t>
  </si>
  <si>
    <t>capital lease obligations, net of current portion</t>
  </si>
  <si>
    <t>deferred income tax liabilities</t>
  </si>
  <si>
    <t>other long-term liabilities</t>
  </si>
  <si>
    <t>common stock, $0.01 par value</t>
  </si>
  <si>
    <t>additional paid-in capital</t>
  </si>
  <si>
    <t>accumulated deficit</t>
  </si>
  <si>
    <t>accumulated other comprehensive loss</t>
  </si>
  <si>
    <t>retained earnings</t>
  </si>
  <si>
    <t>other reserves</t>
  </si>
  <si>
    <t>sales and distribution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</si>
</sst>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5D-4A72-BF2A-BDB908FA4B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13-4F14-AA3F-015CECDDF6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69-4545-9A83-8A4913A6A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23-485D-931F-1A28BF293C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BF5-4217-920D-85E3BE089D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96-40FC-88DF-2771CCC15E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C4-4B66-8D38-1127B2E412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32-456E-834D-01E6FC49A0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89-416F-B8A4-86BD9605E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E1-465A-8B9F-57928C646F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54B-43FD-922A-E70640695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C78-41DE-B0F3-1D1E7E1921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CA-4FCD-9D1B-DF8B8D80CC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3EE-404D-8CFC-4BC3323271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567-4ACF-A3C0-96D5171B8B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3.28515625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-111.30000000000001</v>
      </c>
      <c r="G6" s="7">
        <f t="shared" ref="G6:O6" si="1">IF(G4=$BF$1,"",G71)</f>
        <v>755.5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5507.6999999999989</v>
      </c>
      <c r="G7" s="7">
        <f t="shared" ref="G7:O7" si="2">IF(G4=$BF$1,"",G128)</f>
        <v>6501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1723.2000000000003</v>
      </c>
      <c r="G8" s="7">
        <f t="shared" ref="G8:O8" si="3">IF(G4=$BF$1,"",G161)</f>
        <v>1478.6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1402.6000000000001</v>
      </c>
      <c r="G9" s="7">
        <f t="shared" ref="G9:O9" si="4">IF(G4=$BF$1,"",G189)</f>
        <v>1865.4999999999998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3399.4999999999995</v>
      </c>
      <c r="G10" s="7">
        <f t="shared" ref="G10:O10" si="5">IF(G4=$BF$1,"",G210)</f>
        <v>3329.3999999999996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2428.7999999999997</v>
      </c>
      <c r="G11" s="7">
        <f t="shared" ref="G11:O11" si="6">IF(G4=$BF$1,"",G227)</f>
        <v>2784.7000000000003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7230.9</v>
      </c>
      <c r="G12" s="35">
        <f t="shared" ref="G12:O12" si="7">IF(G4=$BF$1,"",SUM(G7:G8))</f>
        <v>7979.6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7230.9</v>
      </c>
      <c r="G13" s="35">
        <f t="shared" ref="G13:O13" si="8">IF(G4=$BF$1,"",SUM(G9:G11))</f>
        <v>7979.6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2643.9+574</f>
        <v>3217.9</v>
      </c>
      <c r="G24">
        <f>2538+520.8</f>
        <v>3058.8</v>
      </c>
      <c r="H24">
        <v>31358</v>
      </c>
      <c r="P24" s="48" t="s">
        <v>521</v>
      </c>
    </row>
    <row r="25" spans="5:16">
      <c r="E25" s="1" t="s">
        <v>27</v>
      </c>
      <c r="F25">
        <f>886.6+319.4+315.2</f>
        <v>1521.2</v>
      </c>
      <c r="G25">
        <f>881.8+297.1+258.9</f>
        <v>1437.8000000000002</v>
      </c>
      <c r="H25">
        <v>0</v>
      </c>
      <c r="P25" s="48" t="s">
        <v>526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1696.7</v>
      </c>
      <c r="G30" s="7">
        <f>IF(G4=$BF$1,"",G24-G25+ABS(G26)-G27-G28-G29)</f>
        <v>1621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  <c r="F31"/>
      <c r="G31"/>
      <c r="H31">
        <v>-53</v>
      </c>
      <c r="P31" s="48" t="s">
        <v>535</v>
      </c>
    </row>
    <row r="32" spans="5:16">
      <c r="E32" s="1" t="s">
        <v>34</v>
      </c>
    </row>
    <row r="33" spans="5:16">
      <c r="E33" s="1" t="s">
        <v>35</v>
      </c>
      <c r="F33">
        <v>544.6</v>
      </c>
      <c r="G33">
        <v>498.6</v>
      </c>
      <c r="H33">
        <v>4151</v>
      </c>
      <c r="P33" s="48" t="s">
        <v>521</v>
      </c>
    </row>
    <row r="34" spans="5:16">
      <c r="E34" s="1" t="s">
        <v>36</v>
      </c>
      <c r="F34">
        <v>366.1</v>
      </c>
      <c r="G34">
        <v>343.3</v>
      </c>
      <c r="H34">
        <v>2673</v>
      </c>
      <c r="P34" s="48" t="s">
        <v>521</v>
      </c>
    </row>
    <row r="35" spans="5:16">
      <c r="E35" s="1" t="s">
        <v>37</v>
      </c>
      <c r="F35">
        <v>218.7</v>
      </c>
      <c r="G35">
        <v>232.8</v>
      </c>
      <c r="H35">
        <v>2321</v>
      </c>
      <c r="P35" s="48" t="s">
        <v>521</v>
      </c>
    </row>
    <row r="36" spans="5:16">
      <c r="E36" s="1" t="s">
        <v>38</v>
      </c>
      <c r="F36" s="50">
        <v>14.2</v>
      </c>
      <c r="G36" s="50">
        <v>13.3</v>
      </c>
      <c r="P36" s="48" t="s">
        <v>526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59.3</v>
      </c>
      <c r="G41">
        <v>62.5</v>
      </c>
      <c r="H41">
        <v>3831</v>
      </c>
      <c r="P41" s="48" t="s">
        <v>521</v>
      </c>
    </row>
    <row r="42" spans="5:16">
      <c r="E42" s="1" t="s">
        <v>44</v>
      </c>
      <c r="F42">
        <f>46+685.7</f>
        <v>731.7</v>
      </c>
      <c r="G42">
        <v>0</v>
      </c>
      <c r="H42">
        <v>0</v>
      </c>
      <c r="P42" s="48" t="s">
        <v>521</v>
      </c>
    </row>
    <row r="43" spans="5:16">
      <c r="E43" s="6" t="s">
        <v>45</v>
      </c>
      <c r="F43" s="7">
        <f>F32+F33+F34+F35+F36+F37+F38+F39+F40+F41+F42</f>
        <v>1934.6000000000001</v>
      </c>
      <c r="G43" s="7">
        <f>G32+G33+G34+G35+G36+G37+G38+G39+G40+G41+G42</f>
        <v>1150.5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-237.90000000000009</v>
      </c>
      <c r="G44" s="7">
        <f>IF(G4=$BF$1,"",G30+G31-G43)</f>
        <v>470.5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  <c r="F46" s="38">
        <v>-45.9</v>
      </c>
      <c r="G46" s="38">
        <v>-3.2</v>
      </c>
      <c r="P46" s="48" t="s">
        <v>526</v>
      </c>
    </row>
    <row r="47" spans="5:16">
      <c r="E47" s="1" t="s">
        <v>49</v>
      </c>
      <c r="G47" s="38">
        <v>899.7</v>
      </c>
      <c r="P47" s="48" t="s">
        <v>526</v>
      </c>
    </row>
    <row r="48" spans="5:16">
      <c r="E48" s="1" t="s">
        <v>50</v>
      </c>
      <c r="F48" s="38">
        <v>6.3</v>
      </c>
      <c r="G48" s="38">
        <v>3.8</v>
      </c>
      <c r="P48" s="48" t="s">
        <v>526</v>
      </c>
    </row>
    <row r="49" spans="5:16">
      <c r="E49" s="1" t="s">
        <v>51</v>
      </c>
      <c r="F49">
        <v>148.69999999999999</v>
      </c>
      <c r="G49">
        <v>153.19999999999999</v>
      </c>
      <c r="H49">
        <v>-1553</v>
      </c>
      <c r="P49" s="48" t="s">
        <v>521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7</v>
      </c>
      <c r="P52" s="48" t="s">
        <v>536</v>
      </c>
    </row>
    <row r="53" spans="5:16">
      <c r="E53" s="1" t="s">
        <v>55</v>
      </c>
    </row>
    <row r="54" spans="5:16">
      <c r="E54" s="1" t="s">
        <v>56</v>
      </c>
      <c r="F54">
        <v>7.6</v>
      </c>
      <c r="G54">
        <v>12.9</v>
      </c>
      <c r="H54">
        <v>266</v>
      </c>
      <c r="P54" s="48" t="s">
        <v>521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105</v>
      </c>
      <c r="P56" s="48" t="s">
        <v>535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-418.6</v>
      </c>
      <c r="G59" s="7">
        <f>IF(G4=$BF$1,"",G44+G45+G46+G47+G48-G49-G50-G51+G52-G53+G54+G55-G56+G57+G58)</f>
        <v>1230.5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-307.3</v>
      </c>
      <c r="G60">
        <v>475</v>
      </c>
      <c r="H60">
        <v>845</v>
      </c>
      <c r="P60" s="48" t="s">
        <v>521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-111.30000000000001</v>
      </c>
      <c r="G67" s="7">
        <f>IF(G4=$BF$1,"",SUM(G59,-G60,-ABS(G61),-G62,-G66))</f>
        <v>755.5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-111.30000000000001</v>
      </c>
      <c r="G71" s="7">
        <f t="shared" ref="G71:O71" si="14">IF(G4=$BF$1,"",SUM(G67:G70))</f>
        <v>755.5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-111.30000000000001</v>
      </c>
      <c r="G83" s="7">
        <f t="shared" ref="G83:O83" si="15">IF(G4=$BF$1,"",SUM(G71:G82))</f>
        <v>755.5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46.3+175.1</f>
        <v>221.39999999999998</v>
      </c>
      <c r="G89" s="38">
        <f>172+46.3</f>
        <v>218.3</v>
      </c>
      <c r="P89" s="48" t="s">
        <v>526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391.9+399.6+18.4</f>
        <v>809.9</v>
      </c>
      <c r="G92">
        <f>357.9+368.7+20.8</f>
        <v>747.39999999999986</v>
      </c>
      <c r="P92" s="48" t="s">
        <v>521</v>
      </c>
    </row>
    <row r="93" spans="5:16">
      <c r="E93" s="1" t="s">
        <v>85</v>
      </c>
    </row>
    <row r="94" spans="5:16">
      <c r="E94" s="1" t="s">
        <v>86</v>
      </c>
      <c r="F94" s="38">
        <v>63</v>
      </c>
      <c r="G94" s="38">
        <v>60.6</v>
      </c>
      <c r="P94" s="48" t="s">
        <v>526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1094.3</v>
      </c>
      <c r="G98" s="7">
        <f>IF(G4=$BF$1,"",G89+G90+G91+G92+G93+G94+G95+G96)</f>
        <v>1026.2999999999997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-616.1</v>
      </c>
      <c r="G99" s="38">
        <v>-553.5</v>
      </c>
      <c r="P99" s="48" t="s">
        <v>526</v>
      </c>
    </row>
    <row r="100" spans="5:16">
      <c r="E100" s="6" t="s">
        <v>90</v>
      </c>
      <c r="F100" s="7">
        <f>F98+F99</f>
        <v>478.19999999999993</v>
      </c>
      <c r="G100" s="7">
        <f t="shared" ref="G100:O100" si="17">IF(G4=$BF$1,"",G98+G99)</f>
        <v>472.79999999999973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2533.1999999999998</v>
      </c>
      <c r="G101">
        <v>3171.2</v>
      </c>
      <c r="P101" s="48" t="s">
        <v>521</v>
      </c>
    </row>
    <row r="102" spans="5:16">
      <c r="E102" s="1" t="s">
        <v>92</v>
      </c>
      <c r="F102">
        <v>2398.6</v>
      </c>
      <c r="G102">
        <v>2772.3</v>
      </c>
      <c r="P102" s="48" t="s">
        <v>521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4931.7999999999993</v>
      </c>
      <c r="G104" s="7">
        <f t="shared" ref="G104:O104" si="18">IF(G4=$BF$1,"",G101+G102+G103)</f>
        <v>5943.5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97.7</v>
      </c>
      <c r="G125">
        <v>84.7</v>
      </c>
      <c r="P125" s="48" t="s">
        <v>526</v>
      </c>
    </row>
    <row r="126" spans="5:16">
      <c r="E126" s="1" t="s">
        <v>113</v>
      </c>
      <c r="F126"/>
      <c r="G126"/>
      <c r="P126" s="48" t="s">
        <v>535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5507.6999999999989</v>
      </c>
      <c r="G128" s="7">
        <f t="shared" ref="G128:O128" si="19">IF(G4=$BF$1,"",G100+SUM(G104:G126))</f>
        <v>6501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666.7</v>
      </c>
      <c r="G130">
        <v>540.6</v>
      </c>
      <c r="P130" s="48" t="s">
        <v>521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666.7</v>
      </c>
      <c r="G140" s="7">
        <f t="shared" ref="G140:O140" si="20">IF(G4=$BF$1,"",G130+G131+G132+G133+G134+G135+G136+G139)</f>
        <v>540.6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384.1</v>
      </c>
      <c r="G144">
        <v>331.6</v>
      </c>
      <c r="P144" s="48" t="s">
        <v>521</v>
      </c>
    </row>
    <row r="145" spans="5:16">
      <c r="E145" s="6" t="s">
        <v>127</v>
      </c>
      <c r="F145" s="7">
        <f>F141+F142+F143+F144</f>
        <v>384.1</v>
      </c>
      <c r="G145" s="7">
        <f t="shared" ref="G145:O145" si="21">IF(G4=$BF$1,"",G141+G142+G143+G144)</f>
        <v>331.6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61.5</v>
      </c>
      <c r="G154">
        <v>50.5</v>
      </c>
      <c r="P154" s="48" t="s">
        <v>521</v>
      </c>
    </row>
    <row r="155" spans="5:16">
      <c r="E155" s="1" t="s">
        <v>135</v>
      </c>
    </row>
    <row r="156" spans="5:16">
      <c r="E156" s="12" t="s">
        <v>136</v>
      </c>
      <c r="F156">
        <v>31.7</v>
      </c>
      <c r="G156">
        <v>22.4</v>
      </c>
      <c r="P156" s="48" t="s">
        <v>521</v>
      </c>
    </row>
    <row r="157" spans="5:16">
      <c r="E157" s="12" t="s">
        <v>137</v>
      </c>
      <c r="F157" s="38">
        <v>579.20000000000005</v>
      </c>
      <c r="G157" s="38">
        <v>533.5</v>
      </c>
      <c r="P157" s="48" t="s">
        <v>526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672.40000000000009</v>
      </c>
      <c r="G160" s="7">
        <f>IF(G4=$BF$1,"",G146+G147+G148+G149+G150+G151+G152+G153+G154+G155+G156+G157+G158+G159)</f>
        <v>606.4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1723.2000000000003</v>
      </c>
      <c r="G161" s="7">
        <f t="shared" ref="G161:O161" si="22">IF(G4=$BF$1,"",G140+G145+G160)</f>
        <v>1478.6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v>1.7</v>
      </c>
      <c r="G166">
        <v>1.6</v>
      </c>
      <c r="P166" s="48" t="s">
        <v>526</v>
      </c>
    </row>
    <row r="167" spans="5:16">
      <c r="E167" s="1" t="s">
        <v>146</v>
      </c>
      <c r="F167">
        <v>599.70000000000005</v>
      </c>
      <c r="G167">
        <v>1150.8</v>
      </c>
      <c r="P167" s="48" t="s">
        <v>521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192.2+436.1</f>
        <v>628.29999999999995</v>
      </c>
      <c r="G184">
        <f>166.6+375.3</f>
        <v>541.9</v>
      </c>
      <c r="P184" s="48" t="s">
        <v>521</v>
      </c>
    </row>
    <row r="185" spans="5:16">
      <c r="E185" s="12" t="s">
        <v>162</v>
      </c>
      <c r="F185">
        <v>172.9</v>
      </c>
      <c r="G185">
        <v>171.2</v>
      </c>
      <c r="P185" s="48" t="s">
        <v>521</v>
      </c>
    </row>
    <row r="187" spans="5:16">
      <c r="E187" s="1" t="s">
        <v>163</v>
      </c>
      <c r="F187"/>
      <c r="G187"/>
      <c r="P187" s="48" t="s">
        <v>535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1402.6000000000001</v>
      </c>
      <c r="G189" s="7">
        <f t="shared" ref="G189:O189" si="23">IF(G4=$BF$1,"",SUM(G163:G188))</f>
        <v>1865.4999999999998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2704.6</v>
      </c>
      <c r="G193" s="38">
        <v>2172.1</v>
      </c>
      <c r="P193" s="48" t="s">
        <v>526</v>
      </c>
    </row>
    <row r="194" spans="5:16">
      <c r="E194" s="1" t="s">
        <v>169</v>
      </c>
    </row>
    <row r="195" spans="5:16">
      <c r="E195" s="1" t="s">
        <v>170</v>
      </c>
      <c r="F195">
        <v>20.9</v>
      </c>
      <c r="G195">
        <v>22.7</v>
      </c>
      <c r="P195" s="48" t="s">
        <v>521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498.2</v>
      </c>
      <c r="G203">
        <v>973.6</v>
      </c>
      <c r="P203" s="48" t="s">
        <v>521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18.2</v>
      </c>
      <c r="G206" s="38">
        <v>20.8</v>
      </c>
      <c r="P206" s="48" t="s">
        <v>526</v>
      </c>
    </row>
    <row r="209" spans="5:16">
      <c r="E209" s="1" t="s">
        <v>180</v>
      </c>
      <c r="F209">
        <v>157.6</v>
      </c>
      <c r="G209">
        <v>140.19999999999999</v>
      </c>
      <c r="P209" s="48" t="s">
        <v>521</v>
      </c>
    </row>
    <row r="210" spans="5:16">
      <c r="E210" s="6" t="s">
        <v>14</v>
      </c>
      <c r="F210" s="7">
        <f>SUM(F191:F209)</f>
        <v>3399.4999999999995</v>
      </c>
      <c r="G210" s="7">
        <f t="shared" ref="G210:O210" si="24">IF(G4=$BF$1,"",SUM(G191:G209))</f>
        <v>3329.3999999999996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2.9+5671.3</f>
        <v>5674.2</v>
      </c>
      <c r="G212">
        <f>2.9+5630.8</f>
        <v>5633.7</v>
      </c>
      <c r="P212" s="48" t="s">
        <v>521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-2494</v>
      </c>
      <c r="G217">
        <v>-2382.6999999999998</v>
      </c>
      <c r="P217" s="48" t="s">
        <v>521</v>
      </c>
    </row>
    <row r="218" spans="5:16">
      <c r="E218" s="1" t="s">
        <v>188</v>
      </c>
    </row>
    <row r="219" spans="5:16">
      <c r="E219" s="1" t="s">
        <v>189</v>
      </c>
      <c r="F219">
        <v>-25.5</v>
      </c>
      <c r="G219">
        <v>-16.2</v>
      </c>
      <c r="P219" s="48" t="s">
        <v>521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-725.9</v>
      </c>
      <c r="G223">
        <v>-450.1</v>
      </c>
      <c r="P223" s="48" t="s">
        <v>521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2428.7999999999997</v>
      </c>
      <c r="G227" s="7">
        <f t="shared" ref="G227:O227" si="25">IF(G4=$BF$1,"",SUM(G212:G226))</f>
        <v>2784.7000000000003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-1113</v>
      </c>
      <c r="G267">
        <v>7555</v>
      </c>
      <c r="H267">
        <v>3308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1016</v>
      </c>
      <c r="G271">
        <v>896</v>
      </c>
      <c r="H271">
        <v>823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3787</v>
      </c>
      <c r="G275">
        <v>3596</v>
      </c>
      <c r="H275">
        <v>3831</v>
      </c>
    </row>
    <row r="276" spans="5:8">
      <c r="E276" s="1" t="s">
        <v>241</v>
      </c>
      <c r="F276">
        <v>459</v>
      </c>
      <c r="G276">
        <v>32</v>
      </c>
      <c r="H276">
        <v>53</v>
      </c>
    </row>
    <row r="277" spans="5:8" ht="25.5" customHeight="1">
      <c r="E277" s="1" t="s">
        <v>242</v>
      </c>
    </row>
    <row r="278" spans="5:8">
      <c r="E278" s="1" t="s">
        <v>243</v>
      </c>
      <c r="F278">
        <v>150</v>
      </c>
      <c r="G278">
        <v>494</v>
      </c>
      <c r="H278">
        <v>521</v>
      </c>
    </row>
    <row r="279" spans="5:8">
      <c r="E279" s="1" t="s">
        <v>244</v>
      </c>
      <c r="F279">
        <v>0</v>
      </c>
      <c r="G279">
        <v>-56</v>
      </c>
      <c r="H279">
        <v>-251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-94</v>
      </c>
      <c r="G284">
        <v>-87</v>
      </c>
      <c r="H284">
        <v>47</v>
      </c>
    </row>
    <row r="285" spans="5:8">
      <c r="E285" s="1" t="s">
        <v>248</v>
      </c>
      <c r="F285">
        <v>650</v>
      </c>
      <c r="G285">
        <v>682</v>
      </c>
      <c r="H285">
        <v>654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5968</v>
      </c>
      <c r="G296" s="7">
        <f>IF(G4=$BF$1,"",G271+G272+G273+G274+G275+G276+G277+G278+G279+G280+G281+G282+G283+G284+G285+G286+G287+G288+G289+G290+G291+G292+G293+G294+G295)</f>
        <v>5557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4855</v>
      </c>
      <c r="G297" s="7">
        <f t="shared" ref="G297:O297" si="27">IF(G4=$BF$1,"",MIN(F267,F268,F269)+F296)</f>
        <v>4855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-506</v>
      </c>
      <c r="G299">
        <v>-116</v>
      </c>
      <c r="H299">
        <v>76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298</v>
      </c>
      <c r="G302">
        <v>456</v>
      </c>
      <c r="H302">
        <v>1951</v>
      </c>
    </row>
    <row r="303" spans="5:15">
      <c r="E303" s="1" t="s">
        <v>265</v>
      </c>
      <c r="F303">
        <v>-382</v>
      </c>
      <c r="G303">
        <v>-415</v>
      </c>
      <c r="H303">
        <v>-318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-4788</v>
      </c>
      <c r="G309">
        <v>-3678</v>
      </c>
      <c r="H309">
        <v>-1607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239</v>
      </c>
      <c r="G315">
        <v>-106</v>
      </c>
      <c r="H315">
        <v>401</v>
      </c>
    </row>
    <row r="316" spans="5:15">
      <c r="E316" s="1" t="s">
        <v>276</v>
      </c>
      <c r="F316">
        <v>87</v>
      </c>
      <c r="G316">
        <v>88</v>
      </c>
      <c r="H316">
        <v>37</v>
      </c>
    </row>
    <row r="317" spans="5:15">
      <c r="E317" s="1" t="s">
        <v>277</v>
      </c>
      <c r="F317">
        <v>538</v>
      </c>
      <c r="G317">
        <v>-178</v>
      </c>
      <c r="H317">
        <v>456</v>
      </c>
    </row>
    <row r="318" spans="5:15">
      <c r="E318" s="6" t="s">
        <v>278</v>
      </c>
      <c r="F318" s="7">
        <f>F299+F300+F301+F302+F303+F304+F305+F306+F307+F308+F309+F310+F311+F312+F313+F314+F315+F316+F317</f>
        <v>-4514</v>
      </c>
      <c r="G318" s="7">
        <f>IF(G4=$BF$1,"",G299+G300+G301+G302+G303+G304+G305+G306+G307+G308+G309+G310+G311+G312+G313+G314+G315+G316+G317)</f>
        <v>-3949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341</v>
      </c>
      <c r="G319" s="7">
        <f t="shared" ref="G319:O319" si="28">IF(G4=$BF$1,"",G297+G318)</f>
        <v>906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341</v>
      </c>
      <c r="G326" s="7">
        <f t="shared" ref="G326:O326" si="30">IF(G4=$BF$1,"",G325+G319)</f>
        <v>906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-584</v>
      </c>
      <c r="G328">
        <v>-578</v>
      </c>
      <c r="H328">
        <v>-473</v>
      </c>
    </row>
    <row r="329" spans="5:15">
      <c r="E329" s="1" t="s">
        <v>288</v>
      </c>
      <c r="F329">
        <v>0</v>
      </c>
      <c r="G329">
        <v>18650</v>
      </c>
      <c r="H329">
        <v>0</v>
      </c>
    </row>
    <row r="330" spans="5:15">
      <c r="E330" s="1" t="s">
        <v>289</v>
      </c>
    </row>
    <row r="331" spans="5:15">
      <c r="E331" s="1" t="s">
        <v>290</v>
      </c>
      <c r="F331">
        <v>-825</v>
      </c>
      <c r="G331">
        <v>-15581</v>
      </c>
      <c r="H331">
        <v>0</v>
      </c>
    </row>
    <row r="332" spans="5:15">
      <c r="E332" s="12" t="s">
        <v>291</v>
      </c>
      <c r="F332">
        <v>1</v>
      </c>
      <c r="G332">
        <v>871</v>
      </c>
      <c r="H332">
        <v>311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-1408</v>
      </c>
      <c r="G337" s="7">
        <f>IF(G4=$BF$1,"",SUM(G328:G336))</f>
        <v>3362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-2426</v>
      </c>
      <c r="G339">
        <v>-1511</v>
      </c>
      <c r="H339">
        <v>-2115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-13627</v>
      </c>
      <c r="G343">
        <v>-844</v>
      </c>
      <c r="H343">
        <v>-750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-17</v>
      </c>
      <c r="G349">
        <v>-9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-16070</v>
      </c>
      <c r="G352" s="7">
        <f>IF(G4=$BF$1,"",SUM(G339:G351))</f>
        <v>-2364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-17137</v>
      </c>
      <c r="G353" s="7">
        <f t="shared" ref="G353:O353" si="33">IF(G4=$BF$1,"",G326+G337+G352)</f>
        <v>1904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-68</v>
      </c>
      <c r="G354">
        <v>73</v>
      </c>
      <c r="H354">
        <v>-20</v>
      </c>
    </row>
    <row r="355" spans="5:15">
      <c r="E355" s="6" t="s">
        <v>314</v>
      </c>
      <c r="F355" s="7">
        <f>F353+F354</f>
        <v>-17205</v>
      </c>
      <c r="G355" s="7">
        <f t="shared" ref="G355:O355" si="34">IF(G4=$BF$1,"",G353+G354)</f>
        <v>1977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5406</v>
      </c>
      <c r="G356">
        <v>5484</v>
      </c>
      <c r="H356">
        <v>4913</v>
      </c>
    </row>
    <row r="357" spans="5:15">
      <c r="E357" s="6" t="s">
        <v>316</v>
      </c>
      <c r="F357" s="7">
        <f>F355+F356</f>
        <v>-11799</v>
      </c>
      <c r="G357" s="7">
        <f t="shared" ref="G357:O357" si="35">IF(G4=$BF$1,"",G355+G356)</f>
        <v>7461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5.2013861645089546E-2</v>
      </c>
      <c r="G364" s="24">
        <f t="shared" si="37"/>
        <v>-0.90245551374449906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-1.1473196558570482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-9.3826758233495497E-2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0.52726933714534319</v>
      </c>
      <c r="G369" s="27">
        <f t="shared" si="41"/>
        <v>0.52994638420295537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-7.3930202927375024E-2</v>
      </c>
      <c r="G370" s="27">
        <f t="shared" si="42"/>
        <v>0.15381849091146854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-3.4587774635631938E-2</v>
      </c>
      <c r="G371" s="28">
        <f t="shared" si="43"/>
        <v>0.24699228455603503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-1.5392274820561758E-2</v>
      </c>
      <c r="G372" s="27">
        <f t="shared" si="44"/>
        <v>9.4678931274750605E-2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-4.5825098814229262E-2</v>
      </c>
      <c r="G373" s="27">
        <f t="shared" si="45"/>
        <v>0.27130391065464859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0.66410820229846901</v>
      </c>
      <c r="G376" s="30">
        <f t="shared" si="47"/>
        <v>0.65102260764950615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1.977149209486166</v>
      </c>
      <c r="G377" s="30">
        <f t="shared" si="48"/>
        <v>1.865515136280389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-1.5998655010087433</v>
      </c>
      <c r="G378" s="30">
        <f t="shared" si="49"/>
        <v>3.0711488250652743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1.2285755026379581</v>
      </c>
      <c r="G382" s="32">
        <f t="shared" si="51"/>
        <v>0.79260251943178772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0.95472693569085998</v>
      </c>
      <c r="G383" s="32">
        <f t="shared" si="52"/>
        <v>0.61484856606807836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0.47533152716383859</v>
      </c>
      <c r="G384" s="32">
        <f t="shared" si="53"/>
        <v>0.28978826051996787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0.243119920148296</v>
      </c>
      <c r="G385" s="32">
        <f t="shared" si="54"/>
        <v>0.48566068078263208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666.7</v>
      </c>
      <c r="G418" s="17">
        <f>G130-G417</f>
        <v>540.6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6" priority="27">
      <formula>MOD(ROW(),2)=0</formula>
    </cfRule>
  </conditionalFormatting>
  <conditionalFormatting sqref="F101:G103">
    <cfRule type="expression" dxfId="45" priority="26">
      <formula>MOD(ROW(),2)=0</formula>
    </cfRule>
  </conditionalFormatting>
  <conditionalFormatting sqref="E243:G243">
    <cfRule type="expression" dxfId="44" priority="32">
      <formula>MOD(ROW(),2)=0</formula>
    </cfRule>
  </conditionalFormatting>
  <conditionalFormatting sqref="E323:E324">
    <cfRule type="expression" dxfId="43" priority="28">
      <formula>MOD(ROW(),2)=0</formula>
    </cfRule>
  </conditionalFormatting>
  <conditionalFormatting sqref="E329">
    <cfRule type="expression" dxfId="42" priority="25">
      <formula>MOD(ROW(),2)=0</formula>
    </cfRule>
  </conditionalFormatting>
  <conditionalFormatting sqref="E24:G29">
    <cfRule type="expression" dxfId="41" priority="45">
      <formula>MOD(ROW(),2)=0</formula>
    </cfRule>
  </conditionalFormatting>
  <conditionalFormatting sqref="E99:G99 E328:G328 F329:G332 E31:G42">
    <cfRule type="expression" dxfId="40" priority="46">
      <formula>MOD(ROW(),2)=0</formula>
    </cfRule>
  </conditionalFormatting>
  <conditionalFormatting sqref="E45:G58">
    <cfRule type="expression" dxfId="39" priority="44">
      <formula>MOD(ROW(),2)=0</formula>
    </cfRule>
  </conditionalFormatting>
  <conditionalFormatting sqref="E60:G66">
    <cfRule type="expression" dxfId="38" priority="43">
      <formula>MOD(ROW(),2)=0</formula>
    </cfRule>
  </conditionalFormatting>
  <conditionalFormatting sqref="E68:G70">
    <cfRule type="expression" dxfId="37" priority="42">
      <formula>MOD(ROW(),2)=0</formula>
    </cfRule>
  </conditionalFormatting>
  <conditionalFormatting sqref="E72:G82">
    <cfRule type="expression" dxfId="36" priority="41">
      <formula>MOD(ROW(),2)=0</formula>
    </cfRule>
  </conditionalFormatting>
  <conditionalFormatting sqref="E84:G86">
    <cfRule type="expression" dxfId="35" priority="40">
      <formula>MOD(ROW(),2)=0</formula>
    </cfRule>
  </conditionalFormatting>
  <conditionalFormatting sqref="E107:G127">
    <cfRule type="expression" dxfId="34" priority="39">
      <formula>MOD(ROW(),2)=0</formula>
    </cfRule>
  </conditionalFormatting>
  <conditionalFormatting sqref="E141:G144">
    <cfRule type="expression" dxfId="33" priority="38">
      <formula>MOD(ROW(),2)=0</formula>
    </cfRule>
  </conditionalFormatting>
  <conditionalFormatting sqref="E146:G154 F155:G155">
    <cfRule type="expression" dxfId="32" priority="37">
      <formula>MOD(ROW(),2)=0</formula>
    </cfRule>
  </conditionalFormatting>
  <conditionalFormatting sqref="E163:G188">
    <cfRule type="expression" dxfId="31" priority="36">
      <formula>MOD(ROW(),2)=0</formula>
    </cfRule>
  </conditionalFormatting>
  <conditionalFormatting sqref="E191:G209">
    <cfRule type="expression" dxfId="30" priority="35">
      <formula>MOD(ROW(),2)=0</formula>
    </cfRule>
  </conditionalFormatting>
  <conditionalFormatting sqref="E212:G226">
    <cfRule type="expression" dxfId="29" priority="34">
      <formula>MOD(ROW(),2)=0</formula>
    </cfRule>
  </conditionalFormatting>
  <conditionalFormatting sqref="E229:G242">
    <cfRule type="expression" dxfId="28" priority="33">
      <formula>MOD(ROW(),2)=0</formula>
    </cfRule>
  </conditionalFormatting>
  <conditionalFormatting sqref="E245:G262">
    <cfRule type="expression" dxfId="27" priority="31">
      <formula>MOD(ROW(),2)=0</formula>
    </cfRule>
  </conditionalFormatting>
  <conditionalFormatting sqref="E271:G295 E321:G322 E354:F354 E356:F356 E358:G360 F323:G324 E299:G317">
    <cfRule type="expression" dxfId="26" priority="30">
      <formula>MOD(ROW(),2)=0</formula>
    </cfRule>
  </conditionalFormatting>
  <conditionalFormatting sqref="G354 G356">
    <cfRule type="expression" dxfId="25" priority="29">
      <formula>MOD(ROW(),2)=0</formula>
    </cfRule>
  </conditionalFormatting>
  <conditionalFormatting sqref="E105:G106">
    <cfRule type="expression" dxfId="24" priority="24">
      <formula>MOD(ROW(),2)=0</formula>
    </cfRule>
  </conditionalFormatting>
  <conditionalFormatting sqref="E155">
    <cfRule type="expression" dxfId="23" priority="23">
      <formula>MOD(ROW(),2)=0</formula>
    </cfRule>
  </conditionalFormatting>
  <conditionalFormatting sqref="H24:O29">
    <cfRule type="expression" dxfId="22" priority="22">
      <formula>MOD(ROW(),2)=0</formula>
    </cfRule>
  </conditionalFormatting>
  <conditionalFormatting sqref="H89:O97">
    <cfRule type="expression" dxfId="21" priority="3">
      <formula>MOD(ROW(),2)=0</formula>
    </cfRule>
  </conditionalFormatting>
  <conditionalFormatting sqref="H101:O103">
    <cfRule type="expression" dxfId="20" priority="2">
      <formula>MOD(ROW(),2)=0</formula>
    </cfRule>
  </conditionalFormatting>
  <conditionalFormatting sqref="H243:O243">
    <cfRule type="expression" dxfId="19" priority="7">
      <formula>MOD(ROW(),2)=0</formula>
    </cfRule>
  </conditionalFormatting>
  <conditionalFormatting sqref="H31:O42 H99:O99 H328:O332">
    <cfRule type="expression" dxfId="18" priority="21">
      <formula>MOD(ROW(),2)=0</formula>
    </cfRule>
  </conditionalFormatting>
  <conditionalFormatting sqref="H45:O58">
    <cfRule type="expression" dxfId="17" priority="20">
      <formula>MOD(ROW(),2)=0</formula>
    </cfRule>
  </conditionalFormatting>
  <conditionalFormatting sqref="H60:O66">
    <cfRule type="expression" dxfId="16" priority="19">
      <formula>MOD(ROW(),2)=0</formula>
    </cfRule>
  </conditionalFormatting>
  <conditionalFormatting sqref="H68:O70">
    <cfRule type="expression" dxfId="15" priority="18">
      <formula>MOD(ROW(),2)=0</formula>
    </cfRule>
  </conditionalFormatting>
  <conditionalFormatting sqref="H72:O82">
    <cfRule type="expression" dxfId="14" priority="17">
      <formula>MOD(ROW(),2)=0</formula>
    </cfRule>
  </conditionalFormatting>
  <conditionalFormatting sqref="H84:O86">
    <cfRule type="expression" dxfId="13" priority="16">
      <formula>MOD(ROW(),2)=0</formula>
    </cfRule>
  </conditionalFormatting>
  <conditionalFormatting sqref="H107:O127">
    <cfRule type="expression" dxfId="12" priority="15">
      <formula>MOD(ROW(),2)=0</formula>
    </cfRule>
  </conditionalFormatting>
  <conditionalFormatting sqref="H130:O139">
    <cfRule type="expression" dxfId="11" priority="14">
      <formula>MOD(ROW(),2)=0</formula>
    </cfRule>
  </conditionalFormatting>
  <conditionalFormatting sqref="H141:O144">
    <cfRule type="expression" dxfId="10" priority="13">
      <formula>MOD(ROW(),2)=0</formula>
    </cfRule>
  </conditionalFormatting>
  <conditionalFormatting sqref="H163:O188">
    <cfRule type="expression" dxfId="9" priority="11">
      <formula>MOD(ROW(),2)=0</formula>
    </cfRule>
  </conditionalFormatting>
  <conditionalFormatting sqref="H191:O209">
    <cfRule type="expression" dxfId="8" priority="10">
      <formula>MOD(ROW(),2)=0</formula>
    </cfRule>
  </conditionalFormatting>
  <conditionalFormatting sqref="H212:O226">
    <cfRule type="expression" dxfId="7" priority="9">
      <formula>MOD(ROW(),2)=0</formula>
    </cfRule>
  </conditionalFormatting>
  <conditionalFormatting sqref="H229:O242">
    <cfRule type="expression" dxfId="6" priority="8">
      <formula>MOD(ROW(),2)=0</formula>
    </cfRule>
  </conditionalFormatting>
  <conditionalFormatting sqref="H245:O262">
    <cfRule type="expression" dxfId="5" priority="6">
      <formula>MOD(ROW(),2)=0</formula>
    </cfRule>
  </conditionalFormatting>
  <conditionalFormatting sqref="H271:O295 H321:O324 H358:O360 H299:O317">
    <cfRule type="expression" dxfId="4" priority="5">
      <formula>MOD(ROW(),2)=0</formula>
    </cfRule>
  </conditionalFormatting>
  <conditionalFormatting sqref="H354:O354 H356:O356">
    <cfRule type="expression" dxfId="3" priority="4">
      <formula>MOD(ROW(),2)=0</formula>
    </cfRule>
  </conditionalFormatting>
  <conditionalFormatting sqref="H105:O106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497</v>
      </c>
      <c r="B1" s="39" t="s">
        <v>498</v>
      </c>
      <c r="C1" s="39" t="s">
        <v>499</v>
      </c>
      <c r="D1" s="39" t="s">
        <v>500</v>
      </c>
      <c r="E1" s="39"/>
    </row>
    <row r="2" spans="1:5">
      <c r="A2" s="41" t="s">
        <v>525</v>
      </c>
      <c r="B2" s="41" t="s">
        <v>501</v>
      </c>
      <c r="C2" s="39">
        <v>1</v>
      </c>
      <c r="D2" s="39" t="s">
        <v>502</v>
      </c>
      <c r="E2" s="39"/>
    </row>
    <row r="3" spans="1:5">
      <c r="A3" s="42" t="s">
        <v>523</v>
      </c>
      <c r="B3" s="42" t="s">
        <v>501</v>
      </c>
      <c r="C3" s="39">
        <v>1</v>
      </c>
      <c r="D3" s="39" t="s">
        <v>502</v>
      </c>
    </row>
    <row r="4" spans="1:5">
      <c r="A4" s="41" t="s">
        <v>525</v>
      </c>
      <c r="B4" s="41" t="s">
        <v>522</v>
      </c>
      <c r="C4" s="39">
        <v>0</v>
      </c>
      <c r="D4" s="39" t="s">
        <v>502</v>
      </c>
    </row>
    <row r="5" spans="1:5">
      <c r="A5" s="1" t="s">
        <v>524</v>
      </c>
      <c r="B5" s="1" t="s">
        <v>522</v>
      </c>
      <c r="C5" s="39">
        <v>0</v>
      </c>
      <c r="D5" s="39" t="s">
        <v>502</v>
      </c>
    </row>
    <row r="6" spans="1:5">
      <c r="A6" s="43" t="s">
        <v>523</v>
      </c>
      <c r="B6" s="43" t="s">
        <v>522</v>
      </c>
      <c r="C6" s="39">
        <v>0</v>
      </c>
      <c r="D6" s="39" t="s">
        <v>502</v>
      </c>
    </row>
    <row r="7" spans="1:5">
      <c r="A7" s="41" t="s">
        <v>503</v>
      </c>
      <c r="B7" s="41" t="s">
        <v>503</v>
      </c>
      <c r="C7" s="39">
        <v>0</v>
      </c>
      <c r="D7" s="39" t="s">
        <v>502</v>
      </c>
    </row>
    <row r="8" spans="1:5">
      <c r="A8" s="42" t="s">
        <v>527</v>
      </c>
      <c r="B8" s="42" t="s">
        <v>572</v>
      </c>
      <c r="C8" s="39">
        <v>0</v>
      </c>
      <c r="D8" s="39" t="s">
        <v>502</v>
      </c>
    </row>
    <row r="9" spans="1:5">
      <c r="A9" s="42" t="s">
        <v>528</v>
      </c>
      <c r="B9" s="42" t="s">
        <v>504</v>
      </c>
      <c r="C9" s="39">
        <v>0</v>
      </c>
      <c r="D9" s="39" t="s">
        <v>502</v>
      </c>
    </row>
    <row r="10" spans="1:5">
      <c r="A10" s="45" t="s">
        <v>524</v>
      </c>
      <c r="B10" s="42" t="s">
        <v>533</v>
      </c>
      <c r="C10" s="39">
        <v>0</v>
      </c>
      <c r="D10" s="39" t="s">
        <v>502</v>
      </c>
    </row>
    <row r="11" spans="1:5">
      <c r="A11" s="44" t="s">
        <v>529</v>
      </c>
      <c r="B11" s="44" t="s">
        <v>530</v>
      </c>
      <c r="C11" s="39">
        <v>0</v>
      </c>
      <c r="D11" s="39" t="s">
        <v>502</v>
      </c>
    </row>
    <row r="12" spans="1:5">
      <c r="A12" s="46" t="s">
        <v>531</v>
      </c>
      <c r="B12" s="46" t="s">
        <v>49</v>
      </c>
      <c r="C12" s="39">
        <v>2</v>
      </c>
      <c r="D12" s="39" t="s">
        <v>502</v>
      </c>
    </row>
    <row r="13" spans="1:5">
      <c r="A13" s="45" t="s">
        <v>532</v>
      </c>
      <c r="B13" s="45" t="s">
        <v>505</v>
      </c>
      <c r="C13" s="39">
        <v>0</v>
      </c>
      <c r="D13" s="39" t="s">
        <v>502</v>
      </c>
    </row>
    <row r="14" spans="1:5">
      <c r="A14" s="45" t="s">
        <v>534</v>
      </c>
      <c r="B14" s="45" t="s">
        <v>530</v>
      </c>
      <c r="C14" s="39">
        <v>0</v>
      </c>
      <c r="D14" s="39" t="s">
        <v>502</v>
      </c>
    </row>
    <row r="15" spans="1:5">
      <c r="A15" s="46" t="s">
        <v>507</v>
      </c>
      <c r="B15" s="46" t="s">
        <v>50</v>
      </c>
      <c r="C15" s="39">
        <v>1</v>
      </c>
      <c r="D15" s="39" t="s">
        <v>502</v>
      </c>
    </row>
    <row r="16" spans="1:5">
      <c r="A16" s="46" t="s">
        <v>506</v>
      </c>
      <c r="B16" s="46" t="s">
        <v>51</v>
      </c>
      <c r="C16" s="39">
        <v>0</v>
      </c>
      <c r="D16" s="39" t="s">
        <v>502</v>
      </c>
    </row>
    <row r="17" spans="1:4">
      <c r="A17" s="46" t="s">
        <v>537</v>
      </c>
      <c r="B17" s="46" t="s">
        <v>48</v>
      </c>
      <c r="C17" s="39">
        <v>1</v>
      </c>
      <c r="D17" s="39" t="s">
        <v>502</v>
      </c>
    </row>
    <row r="18" spans="1:4">
      <c r="A18" s="46" t="s">
        <v>539</v>
      </c>
      <c r="B18" s="46" t="s">
        <v>538</v>
      </c>
      <c r="C18" s="39">
        <v>1</v>
      </c>
      <c r="D18" s="39" t="s">
        <v>502</v>
      </c>
    </row>
    <row r="19" spans="1:4">
      <c r="A19" s="44" t="s">
        <v>541</v>
      </c>
      <c r="B19" s="44" t="s">
        <v>540</v>
      </c>
      <c r="C19" s="39">
        <v>2</v>
      </c>
      <c r="D19" s="39" t="s">
        <v>502</v>
      </c>
    </row>
    <row r="20" spans="1:4">
      <c r="A20" s="44" t="s">
        <v>508</v>
      </c>
      <c r="B20" s="44" t="s">
        <v>509</v>
      </c>
      <c r="C20" s="39">
        <v>1</v>
      </c>
      <c r="D20" s="39" t="s">
        <v>502</v>
      </c>
    </row>
    <row r="21" spans="1:4">
      <c r="A21" s="44" t="s">
        <v>542</v>
      </c>
      <c r="B21" s="44" t="s">
        <v>509</v>
      </c>
      <c r="C21" s="39">
        <v>1</v>
      </c>
      <c r="D21" s="39" t="s">
        <v>502</v>
      </c>
    </row>
    <row r="22" spans="1:4">
      <c r="A22" s="46" t="s">
        <v>543</v>
      </c>
      <c r="B22" s="46" t="s">
        <v>512</v>
      </c>
      <c r="C22" s="39">
        <v>1</v>
      </c>
      <c r="D22" s="39" t="s">
        <v>502</v>
      </c>
    </row>
    <row r="23" spans="1:4">
      <c r="A23" s="47" t="s">
        <v>510</v>
      </c>
      <c r="B23" s="46" t="s">
        <v>511</v>
      </c>
      <c r="C23" s="39">
        <v>1</v>
      </c>
      <c r="D23" s="39" t="s">
        <v>502</v>
      </c>
    </row>
    <row r="24" spans="1:4">
      <c r="A24" s="46" t="s">
        <v>513</v>
      </c>
      <c r="B24" s="46" t="s">
        <v>512</v>
      </c>
      <c r="C24" s="39">
        <v>1</v>
      </c>
      <c r="D24" s="39" t="s">
        <v>502</v>
      </c>
    </row>
    <row r="25" spans="1:4">
      <c r="A25" s="46" t="s">
        <v>514</v>
      </c>
      <c r="B25" s="46" t="s">
        <v>509</v>
      </c>
      <c r="C25" s="39">
        <v>1</v>
      </c>
      <c r="D25" s="39" t="s">
        <v>502</v>
      </c>
    </row>
    <row r="26" spans="1:4">
      <c r="A26" s="46" t="s">
        <v>544</v>
      </c>
      <c r="B26" s="46" t="s">
        <v>545</v>
      </c>
      <c r="C26" s="39">
        <v>1</v>
      </c>
      <c r="D26" s="39" t="s">
        <v>502</v>
      </c>
    </row>
    <row r="27" spans="1:4">
      <c r="A27" s="46" t="s">
        <v>515</v>
      </c>
      <c r="B27" s="47" t="s">
        <v>117</v>
      </c>
      <c r="C27" s="39">
        <v>1</v>
      </c>
      <c r="D27" s="39" t="s">
        <v>502</v>
      </c>
    </row>
    <row r="28" spans="1:4">
      <c r="A28" s="46" t="s">
        <v>546</v>
      </c>
      <c r="B28" s="47" t="s">
        <v>137</v>
      </c>
      <c r="C28" s="39">
        <v>1</v>
      </c>
      <c r="D28" s="39" t="s">
        <v>502</v>
      </c>
    </row>
    <row r="29" spans="1:4">
      <c r="A29" s="46" t="s">
        <v>548</v>
      </c>
      <c r="B29" s="47" t="s">
        <v>547</v>
      </c>
      <c r="C29" s="39">
        <v>1</v>
      </c>
      <c r="D29" s="39" t="s">
        <v>502</v>
      </c>
    </row>
    <row r="30" spans="1:4">
      <c r="A30" s="42" t="s">
        <v>549</v>
      </c>
      <c r="B30" s="47" t="s">
        <v>551</v>
      </c>
      <c r="C30" s="39">
        <v>1</v>
      </c>
      <c r="D30" s="39" t="s">
        <v>502</v>
      </c>
    </row>
    <row r="31" spans="1:4">
      <c r="A31" s="42" t="s">
        <v>550</v>
      </c>
      <c r="B31" s="42" t="s">
        <v>552</v>
      </c>
      <c r="C31" s="39">
        <v>1</v>
      </c>
      <c r="D31" s="39" t="s">
        <v>502</v>
      </c>
    </row>
    <row r="32" spans="1:4">
      <c r="A32" s="42" t="s">
        <v>555</v>
      </c>
      <c r="B32" s="42" t="s">
        <v>553</v>
      </c>
      <c r="C32" s="39">
        <v>1</v>
      </c>
      <c r="D32" s="39" t="s">
        <v>502</v>
      </c>
    </row>
    <row r="33" spans="1:4">
      <c r="A33" s="45" t="s">
        <v>556</v>
      </c>
      <c r="B33" s="47" t="s">
        <v>554</v>
      </c>
      <c r="C33" s="39">
        <v>1</v>
      </c>
      <c r="D33" s="39" t="s">
        <v>502</v>
      </c>
    </row>
    <row r="34" spans="1:4">
      <c r="A34" s="45" t="s">
        <v>516</v>
      </c>
      <c r="B34" s="47" t="s">
        <v>112</v>
      </c>
      <c r="C34" s="39">
        <v>1</v>
      </c>
      <c r="D34" s="39" t="s">
        <v>502</v>
      </c>
    </row>
    <row r="35" spans="1:4">
      <c r="A35" s="45" t="s">
        <v>557</v>
      </c>
      <c r="B35" s="47" t="s">
        <v>146</v>
      </c>
      <c r="C35" s="39">
        <v>1</v>
      </c>
      <c r="D35" s="39" t="s">
        <v>502</v>
      </c>
    </row>
    <row r="36" spans="1:4">
      <c r="A36" s="45" t="s">
        <v>558</v>
      </c>
      <c r="B36" s="42" t="s">
        <v>161</v>
      </c>
      <c r="C36" s="39">
        <v>1</v>
      </c>
      <c r="D36" s="39" t="s">
        <v>502</v>
      </c>
    </row>
    <row r="37" spans="1:4">
      <c r="A37" s="45" t="s">
        <v>559</v>
      </c>
      <c r="B37" s="47" t="s">
        <v>161</v>
      </c>
      <c r="C37" s="39">
        <v>1</v>
      </c>
      <c r="D37" s="39" t="s">
        <v>502</v>
      </c>
    </row>
    <row r="38" spans="1:4">
      <c r="A38" s="45" t="s">
        <v>560</v>
      </c>
      <c r="B38" s="42" t="s">
        <v>162</v>
      </c>
      <c r="C38" s="39">
        <v>1</v>
      </c>
      <c r="D38" s="39" t="s">
        <v>502</v>
      </c>
    </row>
    <row r="39" spans="1:4">
      <c r="A39" s="45" t="s">
        <v>561</v>
      </c>
      <c r="B39" s="47" t="s">
        <v>145</v>
      </c>
      <c r="C39" s="39">
        <v>1</v>
      </c>
      <c r="D39" s="39" t="s">
        <v>502</v>
      </c>
    </row>
    <row r="40" spans="1:4">
      <c r="A40" s="42" t="s">
        <v>562</v>
      </c>
      <c r="B40" s="47" t="s">
        <v>168</v>
      </c>
      <c r="C40" s="39">
        <v>1</v>
      </c>
      <c r="D40" s="39" t="s">
        <v>502</v>
      </c>
    </row>
    <row r="41" spans="1:4">
      <c r="A41" s="42" t="s">
        <v>563</v>
      </c>
      <c r="B41" s="47" t="s">
        <v>170</v>
      </c>
      <c r="C41" s="39">
        <v>1</v>
      </c>
      <c r="D41" s="39" t="s">
        <v>502</v>
      </c>
    </row>
    <row r="42" spans="1:4">
      <c r="A42" s="47" t="s">
        <v>564</v>
      </c>
      <c r="B42" s="47" t="s">
        <v>178</v>
      </c>
      <c r="C42" s="39">
        <v>1</v>
      </c>
      <c r="D42" s="39" t="s">
        <v>502</v>
      </c>
    </row>
    <row r="43" spans="1:4">
      <c r="A43" s="45" t="s">
        <v>560</v>
      </c>
      <c r="B43" s="47" t="s">
        <v>179</v>
      </c>
      <c r="C43" s="39">
        <v>1</v>
      </c>
      <c r="D43" s="39" t="s">
        <v>502</v>
      </c>
    </row>
    <row r="44" spans="1:4">
      <c r="A44" s="42" t="s">
        <v>565</v>
      </c>
      <c r="B44" s="47" t="s">
        <v>517</v>
      </c>
      <c r="C44" s="39">
        <v>1</v>
      </c>
      <c r="D44" s="39" t="s">
        <v>502</v>
      </c>
    </row>
    <row r="45" spans="1:4">
      <c r="A45" s="45" t="s">
        <v>566</v>
      </c>
      <c r="B45" s="47" t="s">
        <v>518</v>
      </c>
      <c r="C45" s="39">
        <v>1</v>
      </c>
      <c r="D45" s="39" t="s">
        <v>502</v>
      </c>
    </row>
    <row r="46" spans="1:4">
      <c r="A46" s="47" t="s">
        <v>567</v>
      </c>
      <c r="B46" s="47" t="s">
        <v>518</v>
      </c>
      <c r="C46" s="39">
        <v>1</v>
      </c>
      <c r="D46" s="39" t="s">
        <v>502</v>
      </c>
    </row>
    <row r="47" spans="1:4">
      <c r="A47" s="47" t="s">
        <v>568</v>
      </c>
      <c r="B47" s="47" t="s">
        <v>570</v>
      </c>
      <c r="C47" s="39">
        <v>1</v>
      </c>
      <c r="D47" s="39" t="s">
        <v>502</v>
      </c>
    </row>
    <row r="48" spans="1:4">
      <c r="A48" s="47" t="s">
        <v>519</v>
      </c>
      <c r="B48" s="47" t="s">
        <v>520</v>
      </c>
      <c r="C48" s="39">
        <v>1</v>
      </c>
      <c r="D48" s="39" t="s">
        <v>502</v>
      </c>
    </row>
    <row r="49" spans="1:4" ht="25.5">
      <c r="A49" s="47" t="s">
        <v>569</v>
      </c>
      <c r="B49" s="47" t="s">
        <v>571</v>
      </c>
      <c r="C49" s="39">
        <v>1</v>
      </c>
      <c r="D49" s="39" t="s">
        <v>502</v>
      </c>
    </row>
    <row r="50" spans="1:4">
      <c r="A50" s="47"/>
      <c r="B50" s="47"/>
      <c r="C50" s="39"/>
      <c r="D50" s="39"/>
    </row>
    <row r="51" spans="1:4">
      <c r="A51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conditionalFormatting sqref="B5">
    <cfRule type="expression" dxfId="1" priority="2">
      <formula>MOD(ROW(),2)=0</formula>
    </cfRule>
  </conditionalFormatting>
  <conditionalFormatting sqref="A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8"/>
  <sheetViews>
    <sheetView workbookViewId="0"/>
  </sheetViews>
  <sheetFormatPr defaultRowHeight="12.75"/>
  <cols>
    <col min="1" max="4" width="25.7109375" customWidth="1"/>
  </cols>
  <sheetData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6667</v>
      </c>
      <c r="F5">
        <v>5406</v>
      </c>
    </row>
    <row r="6" spans="1:6">
      <c r="A6" t="s">
        <v>377</v>
      </c>
      <c r="D6" t="s">
        <v>116</v>
      </c>
      <c r="E6">
        <v>5792</v>
      </c>
      <c r="F6">
        <v>5335</v>
      </c>
    </row>
    <row r="7" spans="1:6">
      <c r="A7" t="s">
        <v>378</v>
      </c>
      <c r="B7" t="s">
        <v>126</v>
      </c>
      <c r="C7" t="s">
        <v>126</v>
      </c>
      <c r="D7" t="s">
        <v>116</v>
      </c>
      <c r="E7">
        <v>3841</v>
      </c>
      <c r="F7">
        <v>3316</v>
      </c>
    </row>
    <row r="8" spans="1:6">
      <c r="A8" t="s">
        <v>379</v>
      </c>
      <c r="B8" t="s">
        <v>136</v>
      </c>
      <c r="C8" t="s">
        <v>136</v>
      </c>
      <c r="D8" t="s">
        <v>116</v>
      </c>
      <c r="E8">
        <v>317</v>
      </c>
      <c r="F8">
        <v>224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615</v>
      </c>
      <c r="F9">
        <v>505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17232</v>
      </c>
      <c r="F10">
        <v>14786</v>
      </c>
    </row>
    <row r="11" spans="1:6">
      <c r="A11" t="s">
        <v>382</v>
      </c>
      <c r="B11" t="s">
        <v>84</v>
      </c>
      <c r="C11" t="s">
        <v>84</v>
      </c>
      <c r="D11" t="s">
        <v>80</v>
      </c>
      <c r="E11">
        <v>4782</v>
      </c>
      <c r="F11">
        <v>4728</v>
      </c>
    </row>
    <row r="12" spans="1:6">
      <c r="A12" t="s">
        <v>383</v>
      </c>
      <c r="B12" t="s">
        <v>384</v>
      </c>
      <c r="C12" t="s">
        <v>92</v>
      </c>
      <c r="D12" t="s">
        <v>80</v>
      </c>
      <c r="E12">
        <v>23986</v>
      </c>
      <c r="F12">
        <v>27723</v>
      </c>
    </row>
    <row r="13" spans="1:6">
      <c r="A13" t="s">
        <v>385</v>
      </c>
      <c r="B13" t="s">
        <v>385</v>
      </c>
      <c r="C13" t="s">
        <v>91</v>
      </c>
      <c r="D13" t="s">
        <v>80</v>
      </c>
      <c r="E13">
        <v>25332</v>
      </c>
      <c r="F13">
        <v>31712</v>
      </c>
    </row>
    <row r="14" spans="1:6">
      <c r="A14" t="s">
        <v>386</v>
      </c>
      <c r="B14" t="s">
        <v>113</v>
      </c>
      <c r="C14" t="s">
        <v>113</v>
      </c>
      <c r="D14" t="s">
        <v>80</v>
      </c>
      <c r="E14">
        <v>977</v>
      </c>
      <c r="F14">
        <v>847</v>
      </c>
    </row>
    <row r="15" spans="1:6">
      <c r="A15" t="s">
        <v>387</v>
      </c>
      <c r="D15" t="s">
        <v>80</v>
      </c>
      <c r="E15">
        <v>72309</v>
      </c>
      <c r="F15">
        <v>79796</v>
      </c>
    </row>
    <row r="16" spans="1:6">
      <c r="A16" t="s">
        <v>388</v>
      </c>
      <c r="D16" t="s">
        <v>80</v>
      </c>
    </row>
    <row r="17" spans="1:6">
      <c r="A17" t="s">
        <v>389</v>
      </c>
      <c r="B17" t="s">
        <v>141</v>
      </c>
      <c r="C17" t="s">
        <v>141</v>
      </c>
      <c r="D17" t="s">
        <v>141</v>
      </c>
    </row>
    <row r="18" spans="1:6">
      <c r="A18" t="s">
        <v>390</v>
      </c>
      <c r="B18" t="s">
        <v>146</v>
      </c>
      <c r="C18" t="s">
        <v>146</v>
      </c>
      <c r="D18" t="s">
        <v>141</v>
      </c>
      <c r="E18">
        <v>5997</v>
      </c>
      <c r="F18">
        <v>11508</v>
      </c>
    </row>
    <row r="19" spans="1:6">
      <c r="A19" t="s">
        <v>391</v>
      </c>
      <c r="B19" t="s">
        <v>391</v>
      </c>
      <c r="C19" t="s">
        <v>163</v>
      </c>
      <c r="D19" t="s">
        <v>141</v>
      </c>
      <c r="E19">
        <v>1922</v>
      </c>
      <c r="F19">
        <v>1666</v>
      </c>
    </row>
    <row r="20" spans="1:6">
      <c r="A20" t="s">
        <v>364</v>
      </c>
      <c r="B20" t="s">
        <v>392</v>
      </c>
      <c r="C20" t="s">
        <v>161</v>
      </c>
      <c r="D20" t="s">
        <v>141</v>
      </c>
      <c r="E20">
        <v>4361</v>
      </c>
      <c r="F20">
        <v>3753</v>
      </c>
    </row>
    <row r="21" spans="1:6">
      <c r="A21" t="s">
        <v>393</v>
      </c>
      <c r="B21" t="s">
        <v>394</v>
      </c>
      <c r="C21" t="s">
        <v>162</v>
      </c>
      <c r="D21" t="s">
        <v>141</v>
      </c>
      <c r="E21">
        <v>1729</v>
      </c>
      <c r="F21">
        <v>1712</v>
      </c>
    </row>
    <row r="22" spans="1:6">
      <c r="A22" t="s">
        <v>395</v>
      </c>
      <c r="B22" t="s">
        <v>145</v>
      </c>
      <c r="C22" t="s">
        <v>145</v>
      </c>
      <c r="D22" t="s">
        <v>141</v>
      </c>
    </row>
    <row r="23" spans="1:6">
      <c r="D23" t="s">
        <v>141</v>
      </c>
      <c r="E23">
        <v>17</v>
      </c>
      <c r="F23">
        <v>16</v>
      </c>
    </row>
    <row r="24" spans="1:6">
      <c r="A24" t="s">
        <v>396</v>
      </c>
      <c r="B24" t="s">
        <v>13</v>
      </c>
      <c r="C24" t="s">
        <v>13</v>
      </c>
      <c r="D24" t="s">
        <v>141</v>
      </c>
      <c r="E24">
        <v>14026</v>
      </c>
      <c r="F24">
        <v>18655</v>
      </c>
    </row>
    <row r="25" spans="1:6">
      <c r="A25" t="s">
        <v>397</v>
      </c>
      <c r="B25" t="s">
        <v>146</v>
      </c>
      <c r="C25" t="s">
        <v>146</v>
      </c>
      <c r="D25" t="s">
        <v>141</v>
      </c>
      <c r="E25">
        <v>27046</v>
      </c>
      <c r="F25">
        <v>21721</v>
      </c>
    </row>
    <row r="26" spans="1:6">
      <c r="A26" t="s">
        <v>398</v>
      </c>
      <c r="B26" t="s">
        <v>170</v>
      </c>
      <c r="C26" t="s">
        <v>170</v>
      </c>
      <c r="D26" t="s">
        <v>165</v>
      </c>
      <c r="E26">
        <v>209</v>
      </c>
      <c r="F26">
        <v>227</v>
      </c>
    </row>
    <row r="27" spans="1:6">
      <c r="A27" t="s">
        <v>399</v>
      </c>
      <c r="B27" t="s">
        <v>178</v>
      </c>
      <c r="C27" t="s">
        <v>178</v>
      </c>
      <c r="D27" t="s">
        <v>165</v>
      </c>
      <c r="E27">
        <v>4982</v>
      </c>
      <c r="F27">
        <v>9736</v>
      </c>
    </row>
    <row r="28" spans="1:6">
      <c r="A28" t="s">
        <v>393</v>
      </c>
      <c r="B28" t="s">
        <v>394</v>
      </c>
      <c r="C28" t="s">
        <v>162</v>
      </c>
      <c r="D28" t="s">
        <v>141</v>
      </c>
      <c r="E28">
        <v>182</v>
      </c>
      <c r="F28">
        <v>208</v>
      </c>
    </row>
    <row r="29" spans="1:6">
      <c r="A29" t="s">
        <v>400</v>
      </c>
      <c r="B29" t="s">
        <v>180</v>
      </c>
      <c r="C29" t="s">
        <v>180</v>
      </c>
      <c r="D29" t="s">
        <v>165</v>
      </c>
      <c r="E29">
        <v>1576</v>
      </c>
      <c r="F29">
        <v>1402</v>
      </c>
    </row>
    <row r="30" spans="1:6">
      <c r="A30" t="s">
        <v>401</v>
      </c>
      <c r="B30" t="s">
        <v>180</v>
      </c>
      <c r="C30" t="s">
        <v>180</v>
      </c>
      <c r="D30" t="s">
        <v>165</v>
      </c>
    </row>
    <row r="31" spans="1:6">
      <c r="A31" t="s">
        <v>402</v>
      </c>
      <c r="B31" t="s">
        <v>181</v>
      </c>
      <c r="C31" t="s">
        <v>181</v>
      </c>
      <c r="D31" t="s">
        <v>165</v>
      </c>
    </row>
    <row r="32" spans="1:6">
      <c r="A32" t="s">
        <v>403</v>
      </c>
      <c r="B32" t="s">
        <v>183</v>
      </c>
      <c r="C32" t="s">
        <v>183</v>
      </c>
      <c r="D32" t="s">
        <v>181</v>
      </c>
    </row>
    <row r="33" spans="1:6">
      <c r="A33" t="s">
        <v>404</v>
      </c>
      <c r="B33" t="s">
        <v>182</v>
      </c>
      <c r="C33" t="s">
        <v>182</v>
      </c>
      <c r="D33" t="s">
        <v>181</v>
      </c>
      <c r="E33">
        <v>29</v>
      </c>
      <c r="F33">
        <v>29</v>
      </c>
    </row>
    <row r="34" spans="1:6">
      <c r="A34" t="s">
        <v>405</v>
      </c>
      <c r="B34" t="s">
        <v>182</v>
      </c>
      <c r="C34" t="s">
        <v>182</v>
      </c>
      <c r="D34" t="s">
        <v>181</v>
      </c>
      <c r="E34">
        <v>56713</v>
      </c>
      <c r="F34">
        <v>56308</v>
      </c>
    </row>
    <row r="35" spans="1:6">
      <c r="A35" t="s">
        <v>406</v>
      </c>
      <c r="B35" t="s">
        <v>187</v>
      </c>
      <c r="C35" t="s">
        <v>187</v>
      </c>
      <c r="D35" t="s">
        <v>181</v>
      </c>
      <c r="E35">
        <v>-24940</v>
      </c>
      <c r="F35">
        <v>-23827</v>
      </c>
    </row>
    <row r="36" spans="1:6">
      <c r="A36" t="s">
        <v>407</v>
      </c>
      <c r="B36" t="s">
        <v>408</v>
      </c>
      <c r="C36" t="s">
        <v>192</v>
      </c>
      <c r="D36" t="s">
        <v>181</v>
      </c>
      <c r="E36">
        <v>-7259</v>
      </c>
      <c r="F36">
        <v>-4501</v>
      </c>
    </row>
    <row r="37" spans="1:6">
      <c r="A37" t="s">
        <v>409</v>
      </c>
      <c r="B37" t="s">
        <v>189</v>
      </c>
      <c r="C37" t="s">
        <v>189</v>
      </c>
      <c r="D37" t="s">
        <v>181</v>
      </c>
      <c r="E37">
        <v>-255</v>
      </c>
      <c r="F37">
        <v>-162</v>
      </c>
    </row>
    <row r="38" spans="1:6">
      <c r="A38" t="s">
        <v>410</v>
      </c>
      <c r="B38" t="s">
        <v>195</v>
      </c>
      <c r="C38" t="s">
        <v>195</v>
      </c>
      <c r="D38" t="s">
        <v>181</v>
      </c>
      <c r="E38">
        <v>24288</v>
      </c>
      <c r="F38">
        <v>27847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workbookViewId="0"/>
  </sheetViews>
  <sheetFormatPr defaultRowHeight="12.75"/>
  <cols>
    <col min="1" max="4" width="25.7109375" customWidth="1"/>
  </cols>
  <sheetData>
    <row r="2" spans="1:7">
      <c r="E2">
        <v>29</v>
      </c>
      <c r="F2">
        <v>30</v>
      </c>
    </row>
    <row r="3" spans="1:7">
      <c r="E3">
        <v>2018</v>
      </c>
      <c r="F3">
        <v>2017</v>
      </c>
      <c r="G3">
        <v>242016</v>
      </c>
    </row>
    <row r="4" spans="1:7">
      <c r="A4" t="s">
        <v>411</v>
      </c>
      <c r="B4" t="s">
        <v>412</v>
      </c>
      <c r="C4" t="s">
        <v>26</v>
      </c>
      <c r="D4" t="s">
        <v>412</v>
      </c>
    </row>
    <row r="5" spans="1:7">
      <c r="A5" t="s">
        <v>413</v>
      </c>
      <c r="B5" t="s">
        <v>412</v>
      </c>
      <c r="C5" t="s">
        <v>26</v>
      </c>
      <c r="D5" t="s">
        <v>412</v>
      </c>
      <c r="E5">
        <v>26439</v>
      </c>
      <c r="F5">
        <v>25380</v>
      </c>
      <c r="G5">
        <v>23790</v>
      </c>
    </row>
    <row r="6" spans="1:7">
      <c r="A6" t="s">
        <v>414</v>
      </c>
      <c r="D6" t="s">
        <v>412</v>
      </c>
      <c r="E6">
        <v>5740</v>
      </c>
      <c r="F6">
        <v>5208</v>
      </c>
      <c r="G6">
        <v>4537</v>
      </c>
    </row>
    <row r="7" spans="1:7">
      <c r="D7" t="s">
        <v>412</v>
      </c>
      <c r="E7">
        <v>32179</v>
      </c>
      <c r="F7">
        <v>30588</v>
      </c>
      <c r="G7">
        <v>28327</v>
      </c>
    </row>
    <row r="8" spans="1:7">
      <c r="A8" t="s">
        <v>415</v>
      </c>
      <c r="B8" t="s">
        <v>27</v>
      </c>
      <c r="C8" t="s">
        <v>27</v>
      </c>
      <c r="D8" t="s">
        <v>412</v>
      </c>
    </row>
    <row r="9" spans="1:7">
      <c r="A9" t="s">
        <v>413</v>
      </c>
      <c r="B9" t="s">
        <v>412</v>
      </c>
      <c r="C9" t="s">
        <v>26</v>
      </c>
      <c r="D9" t="s">
        <v>412</v>
      </c>
      <c r="E9">
        <v>8866</v>
      </c>
      <c r="F9">
        <v>8818</v>
      </c>
      <c r="G9">
        <v>7568</v>
      </c>
    </row>
    <row r="10" spans="1:7">
      <c r="A10" t="s">
        <v>416</v>
      </c>
      <c r="B10" t="s">
        <v>417</v>
      </c>
      <c r="C10" t="s">
        <v>43</v>
      </c>
      <c r="D10" t="s">
        <v>412</v>
      </c>
      <c r="E10">
        <v>3194</v>
      </c>
      <c r="F10">
        <v>2971</v>
      </c>
      <c r="G10">
        <v>2934</v>
      </c>
    </row>
    <row r="11" spans="1:7">
      <c r="A11" t="s">
        <v>414</v>
      </c>
      <c r="D11" t="s">
        <v>412</v>
      </c>
      <c r="E11">
        <v>3152</v>
      </c>
      <c r="F11">
        <v>2589</v>
      </c>
      <c r="G11">
        <v>2192</v>
      </c>
    </row>
    <row r="12" spans="1:7">
      <c r="A12" t="s">
        <v>418</v>
      </c>
      <c r="B12" t="s">
        <v>418</v>
      </c>
      <c r="C12" t="s">
        <v>32</v>
      </c>
      <c r="D12" t="s">
        <v>412</v>
      </c>
      <c r="E12">
        <v>16967</v>
      </c>
      <c r="F12">
        <v>16210</v>
      </c>
      <c r="G12">
        <v>15633</v>
      </c>
    </row>
    <row r="13" spans="1:7">
      <c r="A13" t="s">
        <v>419</v>
      </c>
      <c r="B13" t="s">
        <v>58</v>
      </c>
      <c r="C13" t="s">
        <v>58</v>
      </c>
      <c r="D13" t="s">
        <v>412</v>
      </c>
    </row>
    <row r="14" spans="1:7">
      <c r="A14" t="s">
        <v>420</v>
      </c>
      <c r="B14" t="s">
        <v>37</v>
      </c>
      <c r="C14" t="s">
        <v>37</v>
      </c>
      <c r="D14" t="s">
        <v>412</v>
      </c>
      <c r="E14">
        <v>2187</v>
      </c>
      <c r="F14">
        <v>2328</v>
      </c>
      <c r="G14">
        <v>2321</v>
      </c>
    </row>
    <row r="15" spans="1:7">
      <c r="A15" t="s">
        <v>421</v>
      </c>
      <c r="B15" t="s">
        <v>422</v>
      </c>
      <c r="C15" t="s">
        <v>35</v>
      </c>
      <c r="D15" t="s">
        <v>412</v>
      </c>
      <c r="E15">
        <v>5446</v>
      </c>
      <c r="F15">
        <v>4986</v>
      </c>
      <c r="G15">
        <v>4151</v>
      </c>
    </row>
    <row r="16" spans="1:7">
      <c r="A16" t="s">
        <v>423</v>
      </c>
      <c r="B16" t="s">
        <v>36</v>
      </c>
      <c r="C16" t="s">
        <v>36</v>
      </c>
      <c r="D16" t="s">
        <v>412</v>
      </c>
      <c r="E16">
        <v>3661</v>
      </c>
      <c r="F16">
        <v>3433</v>
      </c>
      <c r="G16">
        <v>2673</v>
      </c>
    </row>
    <row r="17" spans="1:7">
      <c r="A17" t="s">
        <v>416</v>
      </c>
      <c r="B17" t="s">
        <v>417</v>
      </c>
      <c r="C17" t="s">
        <v>43</v>
      </c>
      <c r="D17" t="s">
        <v>412</v>
      </c>
      <c r="E17">
        <v>593</v>
      </c>
      <c r="F17">
        <v>625</v>
      </c>
      <c r="G17">
        <v>897</v>
      </c>
    </row>
    <row r="18" spans="1:7">
      <c r="A18" t="s">
        <v>424</v>
      </c>
      <c r="B18" t="s">
        <v>44</v>
      </c>
      <c r="C18" t="s">
        <v>44</v>
      </c>
      <c r="D18" t="s">
        <v>412</v>
      </c>
      <c r="E18">
        <v>460</v>
      </c>
    </row>
    <row r="19" spans="1:7">
      <c r="A19" t="s">
        <v>425</v>
      </c>
      <c r="D19" t="s">
        <v>412</v>
      </c>
      <c r="E19">
        <v>6857</v>
      </c>
    </row>
    <row r="20" spans="1:7">
      <c r="A20" t="s">
        <v>426</v>
      </c>
      <c r="D20" t="s">
        <v>412</v>
      </c>
      <c r="F20">
        <v>-8997</v>
      </c>
    </row>
    <row r="21" spans="1:7">
      <c r="A21" t="s">
        <v>427</v>
      </c>
      <c r="B21" t="s">
        <v>58</v>
      </c>
      <c r="C21" t="s">
        <v>58</v>
      </c>
      <c r="D21" t="s">
        <v>412</v>
      </c>
      <c r="E21">
        <v>142</v>
      </c>
      <c r="F21">
        <v>133</v>
      </c>
      <c r="G21">
        <v>105</v>
      </c>
    </row>
    <row r="22" spans="1:7">
      <c r="D22" t="s">
        <v>412</v>
      </c>
      <c r="E22">
        <v>19346</v>
      </c>
      <c r="F22">
        <v>2508</v>
      </c>
      <c r="G22">
        <v>10147</v>
      </c>
    </row>
    <row r="23" spans="1:7">
      <c r="A23" t="s">
        <v>428</v>
      </c>
      <c r="B23" t="s">
        <v>429</v>
      </c>
      <c r="C23" t="s">
        <v>46</v>
      </c>
      <c r="D23" t="s">
        <v>412</v>
      </c>
      <c r="E23">
        <v>-2379</v>
      </c>
      <c r="F23">
        <v>13702</v>
      </c>
      <c r="G23">
        <v>5486</v>
      </c>
    </row>
    <row r="24" spans="1:7">
      <c r="A24" t="s">
        <v>430</v>
      </c>
      <c r="B24" t="s">
        <v>54</v>
      </c>
      <c r="C24" t="s">
        <v>54</v>
      </c>
      <c r="D24" t="s">
        <v>412</v>
      </c>
      <c r="E24">
        <v>63</v>
      </c>
      <c r="F24">
        <v>38</v>
      </c>
      <c r="G24">
        <v>7</v>
      </c>
    </row>
    <row r="25" spans="1:7">
      <c r="A25" t="s">
        <v>431</v>
      </c>
      <c r="B25" t="s">
        <v>51</v>
      </c>
      <c r="C25" t="s">
        <v>51</v>
      </c>
      <c r="D25" t="s">
        <v>412</v>
      </c>
      <c r="E25">
        <v>-1487</v>
      </c>
      <c r="F25">
        <v>-1532</v>
      </c>
      <c r="G25">
        <v>-1553</v>
      </c>
    </row>
    <row r="26" spans="1:7">
      <c r="A26" t="s">
        <v>432</v>
      </c>
      <c r="B26" t="s">
        <v>433</v>
      </c>
      <c r="C26" t="s">
        <v>33</v>
      </c>
      <c r="D26" t="s">
        <v>412</v>
      </c>
      <c r="E26">
        <v>-459</v>
      </c>
      <c r="F26">
        <v>-32</v>
      </c>
      <c r="G26">
        <v>-53</v>
      </c>
    </row>
    <row r="27" spans="1:7">
      <c r="A27" t="s">
        <v>434</v>
      </c>
      <c r="B27" t="s">
        <v>56</v>
      </c>
      <c r="C27" t="s">
        <v>56</v>
      </c>
      <c r="D27" t="s">
        <v>412</v>
      </c>
      <c r="E27">
        <v>76</v>
      </c>
      <c r="F27">
        <v>129</v>
      </c>
      <c r="G27">
        <v>266</v>
      </c>
    </row>
    <row r="28" spans="1:7">
      <c r="A28" t="s">
        <v>435</v>
      </c>
      <c r="B28" t="s">
        <v>436</v>
      </c>
      <c r="C28" t="s">
        <v>61</v>
      </c>
      <c r="D28" t="s">
        <v>412</v>
      </c>
      <c r="E28">
        <v>-4186</v>
      </c>
      <c r="F28">
        <v>12305</v>
      </c>
      <c r="G28">
        <v>4153</v>
      </c>
    </row>
    <row r="29" spans="1:7">
      <c r="A29" t="s">
        <v>437</v>
      </c>
      <c r="B29" t="s">
        <v>62</v>
      </c>
      <c r="C29" t="s">
        <v>62</v>
      </c>
      <c r="D29" t="s">
        <v>412</v>
      </c>
      <c r="E29">
        <v>-3073</v>
      </c>
      <c r="F29">
        <v>4750</v>
      </c>
      <c r="G29">
        <v>845</v>
      </c>
    </row>
    <row r="30" spans="1:7">
      <c r="A30" t="s">
        <v>438</v>
      </c>
      <c r="B30" t="s">
        <v>70</v>
      </c>
      <c r="C30" t="s">
        <v>70</v>
      </c>
      <c r="D30" t="s">
        <v>412</v>
      </c>
      <c r="E30">
        <v>-1113</v>
      </c>
      <c r="F30">
        <v>7555</v>
      </c>
      <c r="G30">
        <v>3308</v>
      </c>
    </row>
    <row r="31" spans="1:7">
      <c r="A31" t="s">
        <v>439</v>
      </c>
      <c r="D31" t="s">
        <v>412</v>
      </c>
    </row>
    <row r="32" spans="1:7">
      <c r="A32" t="s">
        <v>440</v>
      </c>
      <c r="D32" t="s">
        <v>412</v>
      </c>
      <c r="E32">
        <v>-40</v>
      </c>
      <c r="F32">
        <v>270</v>
      </c>
      <c r="G32">
        <v>118</v>
      </c>
    </row>
    <row r="33" spans="1:7">
      <c r="A33" t="s">
        <v>441</v>
      </c>
      <c r="D33" t="s">
        <v>412</v>
      </c>
      <c r="E33">
        <v>-40</v>
      </c>
      <c r="F33">
        <v>264</v>
      </c>
      <c r="G33">
        <v>116</v>
      </c>
    </row>
    <row r="34" spans="1:7">
      <c r="A34" t="s">
        <v>442</v>
      </c>
      <c r="D34" t="s">
        <v>412</v>
      </c>
    </row>
    <row r="35" spans="1:7">
      <c r="A35" t="s">
        <v>440</v>
      </c>
      <c r="D35" t="s">
        <v>412</v>
      </c>
      <c r="E35">
        <v>275105</v>
      </c>
      <c r="F35">
        <v>279811</v>
      </c>
      <c r="G35">
        <v>280213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workbookViewId="0"/>
  </sheetViews>
  <sheetFormatPr defaultRowHeight="12.75"/>
  <cols>
    <col min="1" max="4" width="25.7109375" customWidth="1"/>
  </cols>
  <sheetData>
    <row r="2" spans="1:7">
      <c r="E2">
        <v>29</v>
      </c>
      <c r="F2">
        <v>30</v>
      </c>
      <c r="G2">
        <v>24</v>
      </c>
    </row>
    <row r="3" spans="1:7">
      <c r="E3">
        <v>2018</v>
      </c>
      <c r="F3">
        <v>2017</v>
      </c>
      <c r="G3">
        <v>2016</v>
      </c>
    </row>
    <row r="4" spans="1:7">
      <c r="A4" t="s">
        <v>443</v>
      </c>
      <c r="B4" t="s">
        <v>231</v>
      </c>
      <c r="C4" t="s">
        <v>231</v>
      </c>
      <c r="D4" t="s">
        <v>444</v>
      </c>
    </row>
    <row r="5" spans="1:7">
      <c r="A5" t="s">
        <v>438</v>
      </c>
      <c r="B5" t="s">
        <v>232</v>
      </c>
      <c r="C5" t="s">
        <v>232</v>
      </c>
      <c r="D5" t="s">
        <v>444</v>
      </c>
      <c r="E5">
        <v>-1113</v>
      </c>
      <c r="F5">
        <v>7555</v>
      </c>
      <c r="G5">
        <v>3308</v>
      </c>
    </row>
    <row r="6" spans="1:7">
      <c r="A6" t="s">
        <v>445</v>
      </c>
    </row>
    <row r="7" spans="1:7">
      <c r="A7" t="s">
        <v>42</v>
      </c>
      <c r="B7" t="s">
        <v>236</v>
      </c>
      <c r="C7" t="s">
        <v>236</v>
      </c>
      <c r="D7" t="s">
        <v>444</v>
      </c>
      <c r="E7">
        <v>1016</v>
      </c>
      <c r="F7">
        <v>896</v>
      </c>
      <c r="G7">
        <v>823</v>
      </c>
    </row>
    <row r="8" spans="1:7">
      <c r="A8" t="s">
        <v>446</v>
      </c>
      <c r="B8" t="s">
        <v>240</v>
      </c>
      <c r="C8" t="s">
        <v>240</v>
      </c>
      <c r="D8" t="s">
        <v>444</v>
      </c>
      <c r="E8">
        <v>3787</v>
      </c>
      <c r="F8">
        <v>3596</v>
      </c>
      <c r="G8">
        <v>3831</v>
      </c>
    </row>
    <row r="9" spans="1:7">
      <c r="A9" t="s">
        <v>447</v>
      </c>
      <c r="B9" t="s">
        <v>243</v>
      </c>
      <c r="C9" t="s">
        <v>243</v>
      </c>
      <c r="D9" t="s">
        <v>444</v>
      </c>
      <c r="E9">
        <v>150</v>
      </c>
      <c r="F9">
        <v>494</v>
      </c>
      <c r="G9">
        <v>521</v>
      </c>
    </row>
    <row r="10" spans="1:7">
      <c r="A10" t="s">
        <v>448</v>
      </c>
      <c r="B10" t="s">
        <v>248</v>
      </c>
      <c r="C10" t="s">
        <v>248</v>
      </c>
      <c r="D10" t="s">
        <v>444</v>
      </c>
      <c r="E10">
        <v>650</v>
      </c>
      <c r="F10">
        <v>682</v>
      </c>
      <c r="G10">
        <v>654</v>
      </c>
    </row>
    <row r="11" spans="1:7">
      <c r="A11" t="s">
        <v>449</v>
      </c>
      <c r="B11" t="s">
        <v>269</v>
      </c>
      <c r="C11" t="s">
        <v>269</v>
      </c>
      <c r="D11" t="s">
        <v>444</v>
      </c>
      <c r="E11">
        <v>-4773</v>
      </c>
      <c r="F11">
        <v>-3572</v>
      </c>
      <c r="G11">
        <v>-1558</v>
      </c>
    </row>
    <row r="12" spans="1:7">
      <c r="A12" t="s">
        <v>450</v>
      </c>
      <c r="E12">
        <v>6857</v>
      </c>
    </row>
    <row r="13" spans="1:7">
      <c r="A13" t="s">
        <v>451</v>
      </c>
      <c r="B13" t="s">
        <v>240</v>
      </c>
      <c r="C13" t="s">
        <v>240</v>
      </c>
      <c r="E13">
        <v>460</v>
      </c>
    </row>
    <row r="14" spans="1:7">
      <c r="A14" t="s">
        <v>452</v>
      </c>
      <c r="E14">
        <v>11</v>
      </c>
      <c r="F14">
        <v>397</v>
      </c>
    </row>
    <row r="15" spans="1:7">
      <c r="A15" t="s">
        <v>432</v>
      </c>
      <c r="B15" t="s">
        <v>241</v>
      </c>
      <c r="C15" t="s">
        <v>241</v>
      </c>
      <c r="D15" t="s">
        <v>444</v>
      </c>
      <c r="E15">
        <v>459</v>
      </c>
      <c r="F15">
        <v>32</v>
      </c>
      <c r="G15">
        <v>53</v>
      </c>
    </row>
    <row r="16" spans="1:7">
      <c r="A16" t="s">
        <v>426</v>
      </c>
      <c r="D16" t="s">
        <v>444</v>
      </c>
      <c r="F16">
        <v>-8997</v>
      </c>
    </row>
    <row r="17" spans="1:7">
      <c r="A17" t="s">
        <v>453</v>
      </c>
      <c r="B17" t="s">
        <v>244</v>
      </c>
      <c r="C17" t="s">
        <v>244</v>
      </c>
      <c r="D17" t="s">
        <v>444</v>
      </c>
      <c r="F17">
        <v>-56</v>
      </c>
      <c r="G17">
        <v>-251</v>
      </c>
    </row>
    <row r="18" spans="1:7">
      <c r="A18" t="s">
        <v>454</v>
      </c>
      <c r="B18" t="s">
        <v>276</v>
      </c>
      <c r="C18" t="s">
        <v>276</v>
      </c>
      <c r="D18" t="s">
        <v>444</v>
      </c>
      <c r="E18">
        <v>87</v>
      </c>
      <c r="F18">
        <v>88</v>
      </c>
      <c r="G18">
        <v>37</v>
      </c>
    </row>
    <row r="19" spans="1:7">
      <c r="A19" t="s">
        <v>455</v>
      </c>
      <c r="B19" t="s">
        <v>251</v>
      </c>
      <c r="C19" t="s">
        <v>251</v>
      </c>
      <c r="D19" t="s">
        <v>444</v>
      </c>
    </row>
    <row r="20" spans="1:7">
      <c r="A20" t="s">
        <v>456</v>
      </c>
      <c r="B20" t="s">
        <v>265</v>
      </c>
      <c r="C20" t="s">
        <v>265</v>
      </c>
      <c r="D20" t="s">
        <v>444</v>
      </c>
      <c r="E20">
        <v>-382</v>
      </c>
      <c r="F20">
        <v>-415</v>
      </c>
      <c r="G20">
        <v>-318</v>
      </c>
    </row>
    <row r="21" spans="1:7">
      <c r="A21" t="s">
        <v>378</v>
      </c>
      <c r="B21" t="s">
        <v>261</v>
      </c>
      <c r="C21" t="s">
        <v>261</v>
      </c>
      <c r="D21" t="s">
        <v>444</v>
      </c>
      <c r="E21">
        <v>-506</v>
      </c>
      <c r="F21">
        <v>-116</v>
      </c>
      <c r="G21">
        <v>76</v>
      </c>
    </row>
    <row r="22" spans="1:7">
      <c r="A22" t="s">
        <v>379</v>
      </c>
      <c r="B22" t="s">
        <v>457</v>
      </c>
      <c r="C22" t="s">
        <v>247</v>
      </c>
      <c r="D22" t="s">
        <v>444</v>
      </c>
      <c r="E22">
        <v>-94</v>
      </c>
      <c r="F22">
        <v>-87</v>
      </c>
      <c r="G22">
        <v>47</v>
      </c>
    </row>
    <row r="23" spans="1:7">
      <c r="A23" t="s">
        <v>458</v>
      </c>
      <c r="B23" t="s">
        <v>264</v>
      </c>
      <c r="C23" t="s">
        <v>264</v>
      </c>
      <c r="D23" t="s">
        <v>444</v>
      </c>
      <c r="E23">
        <v>-42</v>
      </c>
      <c r="F23">
        <v>-24</v>
      </c>
      <c r="G23">
        <v>-49</v>
      </c>
    </row>
    <row r="24" spans="1:7">
      <c r="A24" t="s">
        <v>391</v>
      </c>
      <c r="B24" t="s">
        <v>275</v>
      </c>
      <c r="C24" t="s">
        <v>275</v>
      </c>
      <c r="D24" t="s">
        <v>444</v>
      </c>
      <c r="E24">
        <v>239</v>
      </c>
      <c r="F24">
        <v>-106</v>
      </c>
      <c r="G24">
        <v>401</v>
      </c>
    </row>
    <row r="25" spans="1:7">
      <c r="A25" t="s">
        <v>459</v>
      </c>
      <c r="B25" t="s">
        <v>277</v>
      </c>
      <c r="C25" t="s">
        <v>277</v>
      </c>
      <c r="D25" t="s">
        <v>444</v>
      </c>
      <c r="E25">
        <v>538</v>
      </c>
      <c r="F25">
        <v>-178</v>
      </c>
      <c r="G25">
        <v>456</v>
      </c>
    </row>
    <row r="26" spans="1:7">
      <c r="A26" t="s">
        <v>393</v>
      </c>
      <c r="B26" t="s">
        <v>269</v>
      </c>
      <c r="C26" t="s">
        <v>269</v>
      </c>
      <c r="D26" t="s">
        <v>444</v>
      </c>
      <c r="E26">
        <v>-15</v>
      </c>
      <c r="F26">
        <v>-106</v>
      </c>
      <c r="G26">
        <v>-49</v>
      </c>
    </row>
    <row r="27" spans="1:7">
      <c r="A27" t="s">
        <v>460</v>
      </c>
      <c r="B27" t="s">
        <v>285</v>
      </c>
      <c r="C27" t="s">
        <v>285</v>
      </c>
      <c r="D27" t="s">
        <v>444</v>
      </c>
      <c r="E27">
        <v>7329</v>
      </c>
      <c r="F27">
        <v>83</v>
      </c>
      <c r="G27">
        <v>7982</v>
      </c>
    </row>
    <row r="28" spans="1:7">
      <c r="A28" t="s">
        <v>461</v>
      </c>
      <c r="B28" t="s">
        <v>286</v>
      </c>
      <c r="C28" t="s">
        <v>286</v>
      </c>
      <c r="D28" t="s">
        <v>462</v>
      </c>
    </row>
    <row r="29" spans="1:7">
      <c r="A29" t="s">
        <v>463</v>
      </c>
      <c r="B29" t="s">
        <v>290</v>
      </c>
      <c r="C29" t="s">
        <v>290</v>
      </c>
      <c r="D29" t="s">
        <v>462</v>
      </c>
      <c r="E29">
        <v>-765</v>
      </c>
      <c r="F29">
        <v>-15581</v>
      </c>
    </row>
    <row r="30" spans="1:7">
      <c r="A30" t="s">
        <v>464</v>
      </c>
      <c r="B30" t="s">
        <v>288</v>
      </c>
      <c r="C30" t="s">
        <v>288</v>
      </c>
      <c r="D30" t="s">
        <v>462</v>
      </c>
      <c r="F30">
        <v>18650</v>
      </c>
    </row>
    <row r="31" spans="1:7">
      <c r="A31" t="s">
        <v>465</v>
      </c>
      <c r="B31" t="s">
        <v>287</v>
      </c>
      <c r="C31" t="s">
        <v>287</v>
      </c>
      <c r="D31" t="s">
        <v>462</v>
      </c>
      <c r="E31">
        <v>-584</v>
      </c>
      <c r="F31">
        <v>-578</v>
      </c>
      <c r="G31">
        <v>-473</v>
      </c>
    </row>
    <row r="32" spans="1:7">
      <c r="A32" t="s">
        <v>466</v>
      </c>
      <c r="D32" t="s">
        <v>462</v>
      </c>
      <c r="E32">
        <v>-472</v>
      </c>
      <c r="F32">
        <v>-498</v>
      </c>
      <c r="G32">
        <v>-472</v>
      </c>
    </row>
    <row r="33" spans="1:7">
      <c r="A33" t="s">
        <v>467</v>
      </c>
      <c r="B33" t="s">
        <v>291</v>
      </c>
      <c r="C33" t="s">
        <v>291</v>
      </c>
      <c r="D33" t="s">
        <v>462</v>
      </c>
      <c r="E33">
        <v>1</v>
      </c>
      <c r="F33">
        <v>871</v>
      </c>
      <c r="G33">
        <v>311</v>
      </c>
    </row>
    <row r="34" spans="1:7">
      <c r="A34" t="s">
        <v>468</v>
      </c>
      <c r="B34" t="s">
        <v>290</v>
      </c>
      <c r="C34" t="s">
        <v>290</v>
      </c>
      <c r="D34" t="s">
        <v>462</v>
      </c>
      <c r="E34">
        <v>-60</v>
      </c>
    </row>
    <row r="35" spans="1:7">
      <c r="A35" t="s">
        <v>469</v>
      </c>
      <c r="D35" t="s">
        <v>462</v>
      </c>
      <c r="G35">
        <v>-52</v>
      </c>
    </row>
    <row r="36" spans="1:7">
      <c r="A36" t="s">
        <v>470</v>
      </c>
      <c r="D36" t="s">
        <v>462</v>
      </c>
      <c r="G36">
        <v>52</v>
      </c>
    </row>
    <row r="37" spans="1:7">
      <c r="A37" t="s">
        <v>471</v>
      </c>
      <c r="D37" t="s">
        <v>462</v>
      </c>
      <c r="E37">
        <v>-72</v>
      </c>
      <c r="F37">
        <v>-6</v>
      </c>
      <c r="G37">
        <v>-50</v>
      </c>
    </row>
    <row r="38" spans="1:7">
      <c r="A38" t="s">
        <v>472</v>
      </c>
      <c r="B38" t="s">
        <v>296</v>
      </c>
      <c r="C38" t="s">
        <v>296</v>
      </c>
      <c r="D38" t="s">
        <v>462</v>
      </c>
      <c r="E38">
        <v>-1952</v>
      </c>
      <c r="F38">
        <v>2858</v>
      </c>
      <c r="G38">
        <v>-684</v>
      </c>
    </row>
    <row r="39" spans="1:7">
      <c r="A39" t="s">
        <v>473</v>
      </c>
      <c r="B39" t="s">
        <v>297</v>
      </c>
      <c r="C39" t="s">
        <v>297</v>
      </c>
      <c r="D39" t="s">
        <v>474</v>
      </c>
    </row>
    <row r="40" spans="1:7">
      <c r="A40" t="s">
        <v>475</v>
      </c>
      <c r="D40" t="s">
        <v>462</v>
      </c>
      <c r="E40">
        <v>15000</v>
      </c>
    </row>
    <row r="41" spans="1:7">
      <c r="A41" t="s">
        <v>476</v>
      </c>
      <c r="B41" t="s">
        <v>302</v>
      </c>
      <c r="C41" t="s">
        <v>302</v>
      </c>
      <c r="D41" t="s">
        <v>474</v>
      </c>
      <c r="E41">
        <v>-13594</v>
      </c>
      <c r="F41">
        <v>-844</v>
      </c>
      <c r="G41">
        <v>-750</v>
      </c>
    </row>
    <row r="42" spans="1:7">
      <c r="A42" t="s">
        <v>477</v>
      </c>
      <c r="B42" t="s">
        <v>299</v>
      </c>
      <c r="C42" t="s">
        <v>299</v>
      </c>
      <c r="D42" t="s">
        <v>462</v>
      </c>
      <c r="E42">
        <v>13500</v>
      </c>
    </row>
    <row r="43" spans="1:7">
      <c r="A43" t="s">
        <v>478</v>
      </c>
      <c r="D43" t="s">
        <v>462</v>
      </c>
      <c r="E43">
        <v>-10377</v>
      </c>
    </row>
    <row r="44" spans="1:7">
      <c r="A44" t="s">
        <v>479</v>
      </c>
      <c r="D44" t="s">
        <v>462</v>
      </c>
      <c r="E44">
        <v>-5462</v>
      </c>
      <c r="F44">
        <v>-3962</v>
      </c>
      <c r="G44">
        <v>-3928</v>
      </c>
    </row>
    <row r="45" spans="1:7">
      <c r="A45" t="s">
        <v>480</v>
      </c>
      <c r="B45" t="s">
        <v>302</v>
      </c>
      <c r="C45" t="s">
        <v>302</v>
      </c>
      <c r="D45" t="s">
        <v>474</v>
      </c>
      <c r="E45">
        <v>-33</v>
      </c>
    </row>
    <row r="46" spans="1:7">
      <c r="A46" t="s">
        <v>481</v>
      </c>
      <c r="D46" t="s">
        <v>462</v>
      </c>
      <c r="E46">
        <v>11500</v>
      </c>
      <c r="F46">
        <v>3450</v>
      </c>
      <c r="G46">
        <v>500</v>
      </c>
    </row>
    <row r="47" spans="1:7">
      <c r="A47" t="s">
        <v>482</v>
      </c>
      <c r="D47" t="s">
        <v>462</v>
      </c>
      <c r="E47">
        <v>-11950</v>
      </c>
      <c r="G47">
        <v>-2250</v>
      </c>
    </row>
    <row r="48" spans="1:7">
      <c r="A48" t="s">
        <v>483</v>
      </c>
      <c r="B48" t="s">
        <v>264</v>
      </c>
      <c r="C48" t="s">
        <v>264</v>
      </c>
      <c r="D48" t="s">
        <v>444</v>
      </c>
      <c r="E48">
        <v>340</v>
      </c>
      <c r="F48">
        <v>480</v>
      </c>
      <c r="G48">
        <v>2000</v>
      </c>
    </row>
    <row r="49" spans="1:7">
      <c r="A49" t="s">
        <v>484</v>
      </c>
      <c r="D49" t="s">
        <v>462</v>
      </c>
      <c r="E49">
        <v>-90</v>
      </c>
      <c r="F49">
        <v>-480</v>
      </c>
    </row>
    <row r="50" spans="1:7">
      <c r="A50" t="s">
        <v>485</v>
      </c>
      <c r="B50" t="s">
        <v>298</v>
      </c>
      <c r="C50" t="s">
        <v>298</v>
      </c>
      <c r="D50" t="s">
        <v>474</v>
      </c>
      <c r="E50">
        <v>-2758</v>
      </c>
      <c r="F50">
        <v>-2001</v>
      </c>
      <c r="G50">
        <v>-2500</v>
      </c>
    </row>
    <row r="51" spans="1:7">
      <c r="A51" t="s">
        <v>486</v>
      </c>
      <c r="D51" t="s">
        <v>474</v>
      </c>
      <c r="E51">
        <v>-37</v>
      </c>
      <c r="F51">
        <v>-19</v>
      </c>
    </row>
    <row r="52" spans="1:7">
      <c r="A52" t="s">
        <v>487</v>
      </c>
      <c r="B52" t="s">
        <v>298</v>
      </c>
      <c r="C52" t="s">
        <v>298</v>
      </c>
      <c r="D52" t="s">
        <v>474</v>
      </c>
      <c r="E52">
        <v>332</v>
      </c>
      <c r="F52">
        <v>490</v>
      </c>
      <c r="G52">
        <v>385</v>
      </c>
    </row>
    <row r="53" spans="1:7">
      <c r="A53" t="s">
        <v>488</v>
      </c>
      <c r="B53" t="s">
        <v>489</v>
      </c>
      <c r="C53" t="s">
        <v>489</v>
      </c>
      <c r="D53" t="s">
        <v>474</v>
      </c>
      <c r="E53">
        <v>-17</v>
      </c>
      <c r="F53">
        <v>-9</v>
      </c>
    </row>
    <row r="54" spans="1:7">
      <c r="A54" t="s">
        <v>490</v>
      </c>
      <c r="D54" t="s">
        <v>474</v>
      </c>
      <c r="E54">
        <v>-167</v>
      </c>
      <c r="F54">
        <v>-197</v>
      </c>
      <c r="G54">
        <v>-164</v>
      </c>
    </row>
    <row r="55" spans="1:7">
      <c r="A55" t="s">
        <v>491</v>
      </c>
      <c r="B55" t="s">
        <v>311</v>
      </c>
      <c r="C55" t="s">
        <v>311</v>
      </c>
      <c r="D55" t="s">
        <v>474</v>
      </c>
      <c r="E55">
        <v>-4048</v>
      </c>
      <c r="F55">
        <v>-3092</v>
      </c>
      <c r="G55">
        <v>-6707</v>
      </c>
    </row>
    <row r="56" spans="1:7">
      <c r="A56" t="s">
        <v>492</v>
      </c>
      <c r="B56" t="s">
        <v>313</v>
      </c>
      <c r="C56" t="s">
        <v>313</v>
      </c>
      <c r="D56" t="s">
        <v>474</v>
      </c>
      <c r="E56">
        <v>-68</v>
      </c>
      <c r="F56">
        <v>73</v>
      </c>
      <c r="G56">
        <v>-20</v>
      </c>
    </row>
    <row r="57" spans="1:7">
      <c r="A57" t="s">
        <v>493</v>
      </c>
      <c r="B57" t="s">
        <v>493</v>
      </c>
      <c r="C57" t="s">
        <v>312</v>
      </c>
      <c r="D57" t="s">
        <v>474</v>
      </c>
      <c r="E57">
        <v>1261</v>
      </c>
      <c r="F57">
        <v>-78</v>
      </c>
      <c r="G57">
        <v>571</v>
      </c>
    </row>
    <row r="58" spans="1:7">
      <c r="A58" t="s">
        <v>494</v>
      </c>
      <c r="B58" t="s">
        <v>495</v>
      </c>
      <c r="C58" t="s">
        <v>315</v>
      </c>
      <c r="D58" t="s">
        <v>474</v>
      </c>
      <c r="E58">
        <v>5406</v>
      </c>
      <c r="F58">
        <v>5484</v>
      </c>
      <c r="G58">
        <v>4913</v>
      </c>
    </row>
    <row r="59" spans="1:7">
      <c r="A59" t="s">
        <v>496</v>
      </c>
      <c r="B59" t="s">
        <v>316</v>
      </c>
      <c r="C59" t="s">
        <v>316</v>
      </c>
      <c r="D59" t="s">
        <v>474</v>
      </c>
      <c r="E59">
        <v>6667</v>
      </c>
      <c r="F59">
        <v>5406</v>
      </c>
      <c r="G59">
        <v>5484</v>
      </c>
    </row>
    <row r="60" spans="1:7">
      <c r="D60" t="s">
        <v>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F3C7DA-107C-4F67-B190-0E8DBCF6D4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42CC21-39A8-4D10-9D3E-4D8A196A1A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95EC6F-6CBD-436C-B097-3292964821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2021-11-22T05:37:42Z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