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0665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09" i="1" l="1"/>
  <c r="F209" i="1"/>
  <c r="G92" i="1"/>
  <c r="F92" i="1"/>
  <c r="G89" i="1"/>
  <c r="F89" i="1"/>
  <c r="G144" i="1"/>
  <c r="F144" i="1"/>
  <c r="G432" i="1" l="1"/>
  <c r="G433" i="1" s="1"/>
  <c r="F432" i="1"/>
  <c r="F433" i="1" s="1"/>
  <c r="G418" i="1"/>
  <c r="F418" i="1"/>
  <c r="G417" i="1"/>
  <c r="F417" i="1"/>
  <c r="G397" i="1"/>
  <c r="G409" i="1" s="1"/>
  <c r="G410" i="1" s="1"/>
  <c r="F397" i="1"/>
  <c r="F409" i="1" s="1"/>
  <c r="F410" i="1" s="1"/>
  <c r="O382" i="1"/>
  <c r="N382" i="1"/>
  <c r="O381" i="1"/>
  <c r="N381" i="1"/>
  <c r="M381" i="1"/>
  <c r="L381" i="1"/>
  <c r="K381" i="1"/>
  <c r="J381" i="1"/>
  <c r="I381" i="1"/>
  <c r="F381" i="1"/>
  <c r="M377" i="1"/>
  <c r="O376" i="1"/>
  <c r="O375" i="1"/>
  <c r="N375" i="1"/>
  <c r="M375" i="1"/>
  <c r="L375" i="1"/>
  <c r="K375" i="1"/>
  <c r="J375" i="1"/>
  <c r="I375" i="1"/>
  <c r="F375" i="1"/>
  <c r="K373" i="1"/>
  <c r="H373" i="1"/>
  <c r="O371" i="1"/>
  <c r="L371" i="1"/>
  <c r="N370" i="1"/>
  <c r="I370" i="1"/>
  <c r="K369" i="1"/>
  <c r="J369" i="1"/>
  <c r="H369" i="1"/>
  <c r="M368" i="1"/>
  <c r="L368" i="1"/>
  <c r="O366" i="1"/>
  <c r="N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G326" i="1" s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F227" i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G384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F98" i="1"/>
  <c r="F100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2" i="1" s="1"/>
  <c r="K71" i="1"/>
  <c r="K372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8" i="1" s="1"/>
  <c r="J44" i="1"/>
  <c r="J378" i="1" s="1"/>
  <c r="I44" i="1"/>
  <c r="I378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J30" i="1"/>
  <c r="I30" i="1"/>
  <c r="I369" i="1" s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N12" i="1"/>
  <c r="M12" i="1"/>
  <c r="M366" i="1" s="1"/>
  <c r="L12" i="1"/>
  <c r="L376" i="1" s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L377" i="1" s="1"/>
  <c r="K11" i="1"/>
  <c r="J11" i="1"/>
  <c r="I11" i="1"/>
  <c r="H11" i="1"/>
  <c r="G11" i="1"/>
  <c r="F11" i="1"/>
  <c r="O10" i="1"/>
  <c r="N10" i="1"/>
  <c r="N376" i="1" s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N6" i="1"/>
  <c r="N371" i="1" s="1"/>
  <c r="M6" i="1"/>
  <c r="M371" i="1" s="1"/>
  <c r="L6" i="1"/>
  <c r="K6" i="1"/>
  <c r="K371" i="1" s="1"/>
  <c r="J6" i="1"/>
  <c r="J371" i="1" s="1"/>
  <c r="I6" i="1"/>
  <c r="I365" i="1" s="1"/>
  <c r="H6" i="1"/>
  <c r="H365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128" i="1" l="1"/>
  <c r="G7" i="1" s="1"/>
  <c r="F128" i="1"/>
  <c r="F7" i="1" s="1"/>
  <c r="F12" i="1" s="1"/>
  <c r="G161" i="1"/>
  <c r="G8" i="1" s="1"/>
  <c r="F161" i="1"/>
  <c r="F8" i="1" s="1"/>
  <c r="F382" i="1" s="1"/>
  <c r="G353" i="1"/>
  <c r="G355" i="1" s="1"/>
  <c r="G357" i="1" s="1"/>
  <c r="G385" i="1"/>
  <c r="F383" i="1"/>
  <c r="F384" i="1"/>
  <c r="F13" i="1"/>
  <c r="F377" i="1"/>
  <c r="F353" i="1"/>
  <c r="F355" i="1" s="1"/>
  <c r="F357" i="1" s="1"/>
  <c r="F385" i="1"/>
  <c r="L366" i="1"/>
  <c r="J368" i="1"/>
  <c r="J372" i="1"/>
  <c r="J377" i="1"/>
  <c r="H378" i="1"/>
  <c r="L382" i="1"/>
  <c r="J383" i="1"/>
  <c r="H384" i="1"/>
  <c r="K368" i="1"/>
  <c r="O370" i="1"/>
  <c r="I373" i="1"/>
  <c r="G375" i="1"/>
  <c r="M376" i="1"/>
  <c r="K377" i="1"/>
  <c r="G381" i="1"/>
  <c r="M382" i="1"/>
  <c r="K383" i="1"/>
  <c r="I384" i="1"/>
  <c r="J384" i="1"/>
  <c r="F363" i="1"/>
  <c r="N368" i="1"/>
  <c r="J370" i="1"/>
  <c r="H371" i="1"/>
  <c r="N372" i="1"/>
  <c r="L373" i="1"/>
  <c r="H376" i="1"/>
  <c r="N377" i="1"/>
  <c r="L378" i="1"/>
  <c r="H382" i="1"/>
  <c r="H375" i="1"/>
  <c r="M372" i="1"/>
  <c r="G363" i="1"/>
  <c r="O368" i="1"/>
  <c r="K370" i="1"/>
  <c r="I371" i="1"/>
  <c r="O372" i="1"/>
  <c r="I376" i="1"/>
  <c r="G377" i="1"/>
  <c r="O377" i="1"/>
  <c r="M378" i="1"/>
  <c r="I382" i="1"/>
  <c r="H381" i="1"/>
  <c r="K384" i="1"/>
  <c r="F44" i="1"/>
  <c r="H363" i="1"/>
  <c r="G13" i="1"/>
  <c r="G44" i="1"/>
  <c r="I363" i="1"/>
  <c r="G12" i="1" l="1"/>
  <c r="G376" i="1" s="1"/>
  <c r="G382" i="1"/>
  <c r="G383" i="1"/>
  <c r="F14" i="1"/>
  <c r="F376" i="1"/>
  <c r="F378" i="1"/>
  <c r="F370" i="1"/>
  <c r="F59" i="1"/>
  <c r="F67" i="1" s="1"/>
  <c r="F71" i="1" s="1"/>
  <c r="G378" i="1"/>
  <c r="G370" i="1"/>
  <c r="G59" i="1"/>
  <c r="G67" i="1" s="1"/>
  <c r="G71" i="1" s="1"/>
  <c r="G14" i="1" l="1"/>
  <c r="G366" i="1"/>
  <c r="F366" i="1"/>
  <c r="F373" i="1"/>
  <c r="F83" i="1"/>
  <c r="F372" i="1"/>
  <c r="F6" i="1"/>
  <c r="G373" i="1"/>
  <c r="G83" i="1"/>
  <c r="G372" i="1"/>
  <c r="G6" i="1"/>
  <c r="F371" i="1" l="1"/>
  <c r="F365" i="1"/>
  <c r="G371" i="1"/>
  <c r="G365" i="1"/>
</calcChain>
</file>

<file path=xl/sharedStrings.xml><?xml version="1.0" encoding="utf-8"?>
<sst xmlns="http://schemas.openxmlformats.org/spreadsheetml/2006/main" count="883" uniqueCount="550">
  <si>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</si>
  <si>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</si>
  <si>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</si>
  <si>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</si>
  <si>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</si>
  <si>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</si>
  <si>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</si>
  <si>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</si>
  <si>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</si>
  <si>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</si>
  <si>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</si>
  <si>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</si>
  <si>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</si>
  <si>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</si>
  <si>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</si>
  <si>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</si>
  <si>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</si>
  <si>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</si>
  <si>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</si>
  <si>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</si>
  <si>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</si>
  <si>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</si>
  <si>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</si>
  <si>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</si>
  <si>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</si>
  <si>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</si>
  <si>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</si>
  <si>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</si>
  <si>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</si>
  <si>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</si>
  <si>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</si>
  <si>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</si>
  <si>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</si>
  <si>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</si>
  <si>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</si>
  <si>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</si>
  <si>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</si>
  <si>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</si>
  <si>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</si>
  <si>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</si>
  <si>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</si>
  <si>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</si>
  <si>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</si>
  <si>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</si>
  <si>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</si>
  <si>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</si>
  <si>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</si>
  <si>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</si>
  <si>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</si>
  <si>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</si>
  <si>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</si>
  <si>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</si>
  <si>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</si>
  <si>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</si>
  <si>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</si>
  <si>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</si>
  <si>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</si>
  <si>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</si>
  <si>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</si>
  <si>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</si>
  <si>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</si>
  <si>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</si>
  <si>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</si>
  <si>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</si>
  <si>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</si>
  <si>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</si>
  <si>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</si>
  <si>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</si>
  <si>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</si>
  <si>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</si>
  <si>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</si>
  <si>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</si>
  <si>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</si>
  <si>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</si>
  <si>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</si>
  <si>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</si>
  <si>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</si>
  <si>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</si>
  <si>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</si>
  <si>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</si>
  <si>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</si>
  <si>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</si>
  <si>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</si>
  <si>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</si>
  <si>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</si>
  <si>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</si>
  <si>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</si>
  <si>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</si>
  <si>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</si>
  <si>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</si>
  <si>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</si>
  <si>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</si>
  <si>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</si>
  <si>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</si>
  <si>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</si>
  <si>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</si>
  <si>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</si>
  <si>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</si>
  <si>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</si>
  <si>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</si>
  <si>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</si>
  <si>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</si>
  <si>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</si>
  <si>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</si>
  <si>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</si>
  <si>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</si>
  <si>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</si>
  <si>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</si>
  <si>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</si>
  <si>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</si>
  <si>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</si>
  <si>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</si>
  <si>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</si>
  <si>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</si>
  <si>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</si>
  <si>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</si>
  <si>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</si>
  <si>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</si>
  <si>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</si>
  <si>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</si>
  <si>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</si>
  <si>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</si>
  <si>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</si>
  <si>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</si>
  <si>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</si>
  <si>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</si>
  <si>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</si>
  <si>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</si>
  <si>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</si>
  <si>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</si>
  <si>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</si>
  <si>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</si>
  <si>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</si>
  <si>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</si>
  <si>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</si>
  <si>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</si>
  <si>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</si>
  <si>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</si>
  <si>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</si>
  <si>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</si>
  <si>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</si>
  <si>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</si>
  <si>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</si>
  <si>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</si>
  <si>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</si>
  <si>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</si>
  <si>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</si>
  <si>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</si>
  <si>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</si>
  <si>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</si>
  <si>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</si>
  <si>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</si>
  <si>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</si>
  <si>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</si>
  <si>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</si>
  <si>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</si>
  <si>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</si>
  <si>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</si>
  <si>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</si>
  <si>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</si>
  <si>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</si>
  <si>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</si>
  <si>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</si>
  <si>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</si>
  <si>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</si>
  <si>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</si>
  <si>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</si>
  <si>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</si>
  <si>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</si>
  <si>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</si>
  <si>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</si>
  <si>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</si>
  <si>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</si>
  <si>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</si>
  <si>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</si>
  <si>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</si>
  <si>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</si>
  <si>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</si>
  <si>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</si>
  <si>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</si>
  <si>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</si>
  <si>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</si>
  <si>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</si>
  <si>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</si>
  <si>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</si>
  <si>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</si>
  <si>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</si>
  <si>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</si>
  <si>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</si>
  <si>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</si>
  <si>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</si>
  <si>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</si>
  <si>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</si>
  <si>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</si>
  <si>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</si>
  <si>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</si>
  <si>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</si>
  <si>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</si>
  <si>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</si>
  <si>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</si>
  <si>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</si>
  <si>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</si>
  <si>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</si>
  <si>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</si>
  <si>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</si>
  <si>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</si>
  <si>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</si>
  <si>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</si>
  <si>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</si>
  <si>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</si>
  <si>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</si>
  <si>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</si>
  <si>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</si>
  <si>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</si>
  <si>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</si>
  <si>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</si>
  <si>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</si>
  <si>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</si>
  <si>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</si>
  <si>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</si>
  <si>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</si>
  <si>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</si>
  <si>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</si>
  <si>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</si>
  <si>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</si>
  <si>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</si>
  <si>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</si>
  <si>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</si>
  <si>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</si>
  <si>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</si>
  <si>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</si>
  <si>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</si>
  <si>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</si>
  <si>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</si>
  <si>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</si>
  <si>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</si>
  <si>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</si>
  <si>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</si>
  <si>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</si>
  <si>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</si>
  <si>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</si>
  <si>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</si>
  <si>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</si>
  <si>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</si>
  <si>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</si>
  <si>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</si>
  <si>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</si>
  <si>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</si>
  <si>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</si>
  <si>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</si>
  <si>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</si>
  <si>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</si>
  <si>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</si>
  <si>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</si>
  <si>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</si>
  <si>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</si>
  <si>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</si>
  <si>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</si>
  <si>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</si>
  <si>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</si>
  <si>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</si>
  <si>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</si>
  <si>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</si>
  <si>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</si>
  <si>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</si>
  <si>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</si>
  <si>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</si>
  <si>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</si>
  <si>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</si>
  <si>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</si>
  <si>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</si>
  <si>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</si>
  <si>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</si>
  <si>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</si>
  <si>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</si>
  <si>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</si>
  <si>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</si>
  <si>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</si>
  <si>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</si>
  <si>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</si>
  <si>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</si>
  <si>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</si>
  <si>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</si>
  <si>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</si>
  <si>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</si>
  <si>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</si>
  <si>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</si>
  <si>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</si>
  <si>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</si>
  <si>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</si>
  <si>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</si>
  <si>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</si>
  <si>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</si>
  <si>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</si>
  <si>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</si>
  <si>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</si>
  <si>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</si>
  <si>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</si>
  <si>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</si>
  <si>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</si>
  <si>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</si>
  <si>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</si>
  <si>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</si>
  <si>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</si>
  <si>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</si>
  <si>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</si>
  <si>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</si>
  <si>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</si>
  <si>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</si>
  <si>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</si>
  <si>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</si>
  <si>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</si>
  <si>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</si>
  <si>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</si>
  <si>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</si>
  <si>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</si>
  <si>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</si>
  <si>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</si>
  <si>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</si>
  <si>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</si>
  <si>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</si>
  <si>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</si>
  <si>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</si>
  <si>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</si>
  <si>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</si>
  <si>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</si>
  <si>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</si>
  <si>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</si>
  <si>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</si>
  <si>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</si>
  <si>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</si>
  <si>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</si>
  <si>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</si>
  <si>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</si>
  <si>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</si>
  <si>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</si>
  <si>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</si>
  <si>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</si>
  <si>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</si>
  <si>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</si>
  <si>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</si>
  <si>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</si>
  <si>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</si>
  <si>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</si>
  <si>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</si>
  <si>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</si>
  <si>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</si>
  <si>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</si>
  <si>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</si>
  <si>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</si>
  <si>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</si>
  <si>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</si>
  <si>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</si>
  <si>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</si>
  <si>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</si>
  <si>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</si>
  <si>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</si>
  <si>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</si>
  <si>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</si>
  <si>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</si>
  <si>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</si>
  <si>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</si>
  <si>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</si>
  <si>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</si>
  <si>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</si>
  <si>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</si>
  <si>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</si>
  <si>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</si>
  <si>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</si>
  <si>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</si>
  <si>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</si>
  <si>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</si>
  <si>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</si>
  <si>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</si>
  <si>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HOOKER FURNITURE CORPORATION AND SUBSIDIARIES</t>
  </si>
  <si>
    <t>CONSOLIDATED BALANCE SHEETS</t>
  </si>
  <si>
    <t>(In thousands)</t>
  </si>
  <si>
    <t>As of</t>
  </si>
  <si>
    <t>Assets</t>
  </si>
  <si>
    <t>Current assets</t>
  </si>
  <si>
    <t>Cash and cash equivalents</t>
  </si>
  <si>
    <t>Trade accounts receivable, net</t>
  </si>
  <si>
    <t>(See notes 4 and 5)</t>
  </si>
  <si>
    <t>Inventories (see note 6)</t>
  </si>
  <si>
    <t>Prepaid expenses and other current assets</t>
  </si>
  <si>
    <t>Total current assets</t>
  </si>
  <si>
    <t>Property, plant and equipment, net</t>
  </si>
  <si>
    <t>Cash surrender value of life insurance policies (See note 10)</t>
  </si>
  <si>
    <t>Deferred taxes (See note 14)</t>
  </si>
  <si>
    <t>Intangible assets, net (See note 8)</t>
  </si>
  <si>
    <t>Goodwill (See notes 3 and 8)</t>
  </si>
  <si>
    <t>Other assets</t>
  </si>
  <si>
    <t>Total non-current assets</t>
  </si>
  <si>
    <t>Total assets</t>
  </si>
  <si>
    <t>Liabilities and Shareholders Equity</t>
  </si>
  <si>
    <t>Current liabilities</t>
  </si>
  <si>
    <t>Current portion of term loans</t>
  </si>
  <si>
    <t>Trade accounts payable</t>
  </si>
  <si>
    <t>Accrued salaries, wages and benefits</t>
  </si>
  <si>
    <t>Accruals</t>
  </si>
  <si>
    <t>Income tax accrual (See note 14)</t>
  </si>
  <si>
    <t>Customer deposits</t>
  </si>
  <si>
    <t>Accrued Revenue</t>
  </si>
  <si>
    <t>Other accrued expenses</t>
  </si>
  <si>
    <t>Total current liabilities</t>
  </si>
  <si>
    <t>Long term debt (See note 11)</t>
  </si>
  <si>
    <t>Deferred compensation (See note 12)</t>
  </si>
  <si>
    <t>Pension plan (See note 12)</t>
  </si>
  <si>
    <t>Other liabilities</t>
  </si>
  <si>
    <t>Total long-term liabilities</t>
  </si>
  <si>
    <t>Total liabilities</t>
  </si>
  <si>
    <t>Shareholders equity</t>
  </si>
  <si>
    <t>Common stock, no par value, 20,000 shares authorized, 11,762 and 11,563 shares issued and outstanding on each date</t>
  </si>
  <si>
    <t>Retained earnings</t>
  </si>
  <si>
    <t>Accumulated other comprehensive income</t>
  </si>
  <si>
    <t>Total shareholders equity</t>
  </si>
  <si>
    <t>Net sales</t>
  </si>
  <si>
    <t>Net revenue</t>
  </si>
  <si>
    <t>Revenue</t>
  </si>
  <si>
    <t>Cost of sales</t>
  </si>
  <si>
    <t>Gross profit</t>
  </si>
  <si>
    <t>Gross Profit</t>
  </si>
  <si>
    <t>Selling and administrative expenses</t>
  </si>
  <si>
    <t>Intangible asset amortization</t>
  </si>
  <si>
    <t>Amortisation of assets</t>
  </si>
  <si>
    <t>Operating income</t>
  </si>
  <si>
    <t>Other income (expense), net</t>
  </si>
  <si>
    <t>Other Income - net</t>
  </si>
  <si>
    <t>Interest expense, net</t>
  </si>
  <si>
    <t>Income before income taxes</t>
  </si>
  <si>
    <t>Profit before Zakat</t>
  </si>
  <si>
    <t>Income taxes</t>
  </si>
  <si>
    <t>Net income</t>
  </si>
  <si>
    <t>Earnings per share:</t>
  </si>
  <si>
    <t>Basic</t>
  </si>
  <si>
    <t>Diluted</t>
  </si>
  <si>
    <t>Weighted average shares outstanding:</t>
  </si>
  <si>
    <t>CONSOLIDATED STATEMENTS OF COMPREHENSIVE INCOME</t>
  </si>
  <si>
    <t>For the 52 Week Periods Ended January 28, 2018, January 29, 2017, and January 31, 2016</t>
  </si>
  <si>
    <t>Net Income</t>
  </si>
  <si>
    <t>Other comprehensive income (loss):</t>
  </si>
  <si>
    <t>Total Other Comprehensive Income</t>
  </si>
  <si>
    <t>Amortization of actuarial (loss) gain</t>
  </si>
  <si>
    <t>Income tax effect on amortization</t>
  </si>
  <si>
    <t>Adjustments to net periodic benefit cost</t>
  </si>
  <si>
    <t>Total Comprehensive Income</t>
  </si>
  <si>
    <t>See accompanying Notes to Consolidated Financial Statements</t>
  </si>
  <si>
    <t>Operating Activities:</t>
  </si>
  <si>
    <t>Operating Activities</t>
  </si>
  <si>
    <t>Adjustments to reconcile net income to net cash</t>
  </si>
  <si>
    <t>provided by operating activities:</t>
  </si>
  <si>
    <t>Depreciation and amortization</t>
  </si>
  <si>
    <t>Loss/(gain) on disposal of assets</t>
  </si>
  <si>
    <t>Deferred income tax expense (benefit)</t>
  </si>
  <si>
    <t>Non-cash restricted stock and performance awards</t>
  </si>
  <si>
    <t>Provision for doubtful accounts and sales allowances</t>
  </si>
  <si>
    <t>Gain on life insurance policies</t>
  </si>
  <si>
    <t>Changes in assets and liabilities</t>
  </si>
  <si>
    <t>Trade accounts receivable</t>
  </si>
  <si>
    <t>Inventories</t>
  </si>
  <si>
    <t>Accrued income taxes</t>
  </si>
  <si>
    <t>Deferred compensation</t>
  </si>
  <si>
    <t>Other long-term liabilities</t>
  </si>
  <si>
    <t>Net cash provided by operating activities</t>
  </si>
  <si>
    <t>Investing Activities:</t>
  </si>
  <si>
    <t>Investing Activities</t>
  </si>
  <si>
    <t>Acquisitions</t>
  </si>
  <si>
    <t>Purchases of property, plant and equipment</t>
  </si>
  <si>
    <t>Proceeds received on notes receivable</t>
  </si>
  <si>
    <t>Proceeds from sale of property and equipment</t>
  </si>
  <si>
    <t>Premiums paid on life insurance policies</t>
  </si>
  <si>
    <t>Proceeds received on life insurance policies</t>
  </si>
  <si>
    <t>Net cash used in investing activities</t>
  </si>
  <si>
    <t>Financing Activities:</t>
  </si>
  <si>
    <t>Financing Activities</t>
  </si>
  <si>
    <t>Proceeds from long-term debt</t>
  </si>
  <si>
    <t>Payments for long-term debt</t>
  </si>
  <si>
    <t>Debt issuance cost</t>
  </si>
  <si>
    <t>Cash dividends paid</t>
  </si>
  <si>
    <t xml:space="preserve">Dividend paid to shareholders to parent on minority interests </t>
  </si>
  <si>
    <t>Net cash (used in) provided by financing activities</t>
  </si>
  <si>
    <t>Net (decrease) increase in cash and cash equivalents</t>
  </si>
  <si>
    <t>Net increase (decrease) in cash and cash equivalents</t>
  </si>
  <si>
    <t>Cash and cash equivalents at the beginning of year</t>
  </si>
  <si>
    <t>Cash and cash equivalents at beginning of period</t>
  </si>
  <si>
    <t>Cash and cash equivalents  at the end of year</t>
  </si>
  <si>
    <t>Supplemental schedule of cash flow information:</t>
  </si>
  <si>
    <t>Interest paid, net</t>
  </si>
  <si>
    <t>Income taxes paid, net</t>
  </si>
  <si>
    <t xml:space="preserve">Adjustment for Income Tax Paid </t>
  </si>
  <si>
    <t>Supplemental schedule of noncash investing activities:</t>
  </si>
  <si>
    <t>Acquisition cost paid in common stock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</si>
  <si>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</si>
  <si>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</si>
  <si>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</si>
  <si>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</si>
  <si>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turnover</t>
  </si>
  <si>
    <t>Niyoshi Aithal</t>
  </si>
  <si>
    <t>other income (expenses)</t>
  </si>
  <si>
    <t>land and buildings</t>
  </si>
  <si>
    <t>leasehold improvements</t>
  </si>
  <si>
    <t>leased assets</t>
  </si>
  <si>
    <t>land</t>
  </si>
  <si>
    <t>furniture and fixtures</t>
  </si>
  <si>
    <t>accumulated depreciation and amortisation</t>
  </si>
  <si>
    <t>stock - finished goods</t>
  </si>
  <si>
    <t>goodwill</t>
  </si>
  <si>
    <t>intangibles - goodwill</t>
  </si>
  <si>
    <t>intangible assets, net</t>
  </si>
  <si>
    <t>intangibles - other</t>
  </si>
  <si>
    <t>other assets</t>
  </si>
  <si>
    <t>other non-current liabilities</t>
  </si>
  <si>
    <t>changed value</t>
  </si>
  <si>
    <t>net sales</t>
  </si>
  <si>
    <t>deleted value</t>
  </si>
  <si>
    <t>added value</t>
  </si>
  <si>
    <t>other income (expense), net</t>
  </si>
  <si>
    <t>interest expense, net</t>
  </si>
  <si>
    <t>interest paid and financial costs</t>
  </si>
  <si>
    <t>moved to row 49</t>
  </si>
  <si>
    <t>Property, plant and equipment</t>
  </si>
  <si>
    <t>buildings and land improvements</t>
  </si>
  <si>
    <t>computer software and hardware</t>
  </si>
  <si>
    <t>machinery and equipment</t>
  </si>
  <si>
    <t>other</t>
  </si>
  <si>
    <t>less accumulated depreciation</t>
  </si>
  <si>
    <t>construction-in-progress</t>
  </si>
  <si>
    <t>other fixed assets</t>
  </si>
  <si>
    <t>construction in progress</t>
  </si>
  <si>
    <t>finished furniture</t>
  </si>
  <si>
    <t>furniture in process</t>
  </si>
  <si>
    <t>materials and supplies</t>
  </si>
  <si>
    <t>reduction to LIFO basis</t>
  </si>
  <si>
    <t>stock - raw materials</t>
  </si>
  <si>
    <t>stock - work in progress</t>
  </si>
  <si>
    <t>trade debtors</t>
  </si>
  <si>
    <t>trade accounts receivable, net</t>
  </si>
  <si>
    <t>cash surrender value of life insurance policies</t>
  </si>
  <si>
    <t>deferred tax asset</t>
  </si>
  <si>
    <t>deferred taxes</t>
  </si>
  <si>
    <t>other non-current assets</t>
  </si>
  <si>
    <t>due to employee</t>
  </si>
  <si>
    <t>accrued salaries, wages and benefits</t>
  </si>
  <si>
    <t>tax payable</t>
  </si>
  <si>
    <t>income tax accrual</t>
  </si>
  <si>
    <t>other accrued expenses</t>
  </si>
  <si>
    <t>long term debt</t>
  </si>
  <si>
    <t>deferred compensation</t>
  </si>
  <si>
    <t>pension plan</t>
  </si>
  <si>
    <t>other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</si>
</sst>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0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/>
    <xf numFmtId="3" fontId="4" fillId="0" borderId="0" xfId="2" applyFont="1" applyFill="1" applyAlignment="1">
      <alignment horizontal="left" vertical="center" wrapText="1"/>
    </xf>
    <xf numFmtId="3" fontId="4" fillId="0" borderId="0" xfId="2" applyFill="1"/>
    <xf numFmtId="3" fontId="4" fillId="0" borderId="0" xfId="2" applyFont="1"/>
    <xf numFmtId="3" fontId="4" fillId="0" borderId="0" xfId="2" applyFont="1" applyFill="1"/>
    <xf numFmtId="3" fontId="4" fillId="0" borderId="0" xfId="2" applyAlignment="1">
      <alignment horizontal="left" vertical="center" wrapText="1"/>
    </xf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7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4B5-4053-B49E-D84BA186F1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15A-4917-8BBC-83DFA64A1B2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574-40DB-B946-A43F1E66FB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19D-41B6-9562-04EE787615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341-4074-9984-4FCDE11A3D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DE7-477D-8E51-891D5EC737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C70-44C4-A420-E5D0DA64F0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691-4F03-9BCC-51CBD59B0D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882-447C-9456-9520AC9F3F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6D0-4168-8C52-AA1212547E2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6C9-4A8B-B7C5-B31F9388EB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6E7-4AFD-B351-95ABBC6F951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7A1-47A5-ABB9-95A5AA6B70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338-4F69-A230-ABA92FD629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DF5-48CC-9945-10AEF8BBBF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zoomScale="110" zoomScaleNormal="110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43.7109375" style="1" customWidth="1"/>
    <col min="6" max="7" width="13.7109375" style="38" customWidth="1"/>
    <col min="8" max="15" width="0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28250</v>
      </c>
      <c r="G6" s="7">
        <f t="shared" ref="G6:O6" si="1">IF(G4=$BF$1,"",G71)</f>
        <v>25287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136567</v>
      </c>
      <c r="G7" s="7">
        <f t="shared" ref="G7:O7" si="2">IF(G4=$BF$1,"",G128)</f>
        <v>106779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213149</v>
      </c>
      <c r="G8" s="7">
        <f t="shared" ref="G8:O8" si="3">IF(G4=$BF$1,"",G161)</f>
        <v>211917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59987</v>
      </c>
      <c r="G9" s="7">
        <f t="shared" ref="G9:O9" si="4">IF(G4=$BF$1,"",G189)</f>
        <v>64060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60269</v>
      </c>
      <c r="G10" s="7">
        <f t="shared" ref="G10:O10" si="5">IF(G4=$BF$1,"",G210)</f>
        <v>56709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229460</v>
      </c>
      <c r="G11" s="7">
        <f t="shared" ref="G11:O11" si="6">IF(G4=$BF$1,"",G227)</f>
        <v>197927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349716</v>
      </c>
      <c r="G12" s="35">
        <f t="shared" ref="G12:O12" si="7">IF(G4=$BF$1,"",SUM(G7:G8))</f>
        <v>318696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349716</v>
      </c>
      <c r="G13" s="35">
        <f t="shared" ref="G13:O13" si="8">IF(G4=$BF$1,"",SUM(G9:G11))</f>
        <v>318696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620632</v>
      </c>
      <c r="G24">
        <v>577219</v>
      </c>
      <c r="H24">
        <v>24262</v>
      </c>
      <c r="P24" s="48" t="s">
        <v>512</v>
      </c>
    </row>
    <row r="25" spans="5:16">
      <c r="E25" s="1" t="s">
        <v>27</v>
      </c>
      <c r="F25">
        <v>485815</v>
      </c>
      <c r="G25">
        <v>451098</v>
      </c>
      <c r="H25">
        <v>178311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134817</v>
      </c>
      <c r="G30" s="7">
        <f>IF(G4=$BF$1,"",G24-G25+ABS(G26)-G27-G28-G29)</f>
        <v>126121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49"/>
    </row>
    <row r="31" spans="5:16">
      <c r="E31" s="12" t="s">
        <v>33</v>
      </c>
      <c r="F31"/>
      <c r="G31"/>
      <c r="H31">
        <v>261</v>
      </c>
      <c r="P31" s="48" t="s">
        <v>514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87249</v>
      </c>
      <c r="G34">
        <v>83767</v>
      </c>
      <c r="H34">
        <v>44426</v>
      </c>
    </row>
    <row r="35" spans="5:16">
      <c r="E35" s="1" t="s">
        <v>37</v>
      </c>
    </row>
    <row r="36" spans="5:16">
      <c r="E36" s="1" t="s">
        <v>38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  <c r="F41">
        <v>2084</v>
      </c>
      <c r="G41">
        <v>3134</v>
      </c>
      <c r="H41">
        <v>0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89333</v>
      </c>
      <c r="G43" s="7">
        <f>G32+G33+G34+G35+G36+G37+G38+G39+G40+G41+G42</f>
        <v>86901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49"/>
    </row>
    <row r="44" spans="5:16">
      <c r="E44" s="6" t="s">
        <v>46</v>
      </c>
      <c r="F44" s="7">
        <f>F30+F31-F43</f>
        <v>45484</v>
      </c>
      <c r="G44" s="7">
        <f>IF(G4=$BF$1,"",G30+G31-G43)</f>
        <v>39220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9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>
        <v>1248</v>
      </c>
      <c r="G49">
        <v>954</v>
      </c>
      <c r="P49" s="48" t="s">
        <v>515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/>
      <c r="G52"/>
      <c r="H52">
        <v>64</v>
      </c>
      <c r="P52" s="48" t="s">
        <v>519</v>
      </c>
    </row>
    <row r="53" spans="5:16">
      <c r="E53" s="1" t="s">
        <v>55</v>
      </c>
    </row>
    <row r="54" spans="5:16">
      <c r="E54" s="1" t="s">
        <v>56</v>
      </c>
      <c r="F54" s="38">
        <v>1536</v>
      </c>
      <c r="G54" s="38">
        <v>930</v>
      </c>
      <c r="P54" s="48" t="s">
        <v>515</v>
      </c>
    </row>
    <row r="55" spans="5:16">
      <c r="E55" s="1" t="s">
        <v>57</v>
      </c>
    </row>
    <row r="56" spans="5:16">
      <c r="E56" s="1" t="s">
        <v>58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45772</v>
      </c>
      <c r="G59" s="7">
        <f>IF(G4=$BF$1,"",G44+G45+G46+G47+G48-G49-G50-G51+G52-G53+G54+G55-G56+G57+G58)</f>
        <v>39196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9"/>
    </row>
    <row r="60" spans="5:16">
      <c r="E60" s="1" t="s">
        <v>62</v>
      </c>
      <c r="F60">
        <v>17522</v>
      </c>
      <c r="G60">
        <v>13909</v>
      </c>
      <c r="H60">
        <v>8274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28250</v>
      </c>
      <c r="G67" s="7">
        <f>IF(G4=$BF$1,"",SUM(G59,-G60,-ABS(G61),-G62,-G66))</f>
        <v>25287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9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28250</v>
      </c>
      <c r="G71" s="7">
        <f t="shared" ref="G71:O71" si="14">IF(G4=$BF$1,"",SUM(G67:G70))</f>
        <v>25287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28250</v>
      </c>
      <c r="G83" s="7">
        <f t="shared" ref="G83:O83" si="15">IF(G4=$BF$1,"",SUM(G71:G82))</f>
        <v>25287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  <c r="F85"/>
      <c r="G85"/>
      <c r="H85">
        <v>474</v>
      </c>
      <c r="P85" s="48" t="s">
        <v>514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f>24298+1067</f>
        <v>25365</v>
      </c>
      <c r="G89" s="38">
        <f>23392+1067</f>
        <v>24459</v>
      </c>
      <c r="P89" s="48" t="s">
        <v>515</v>
      </c>
    </row>
    <row r="90" spans="5:16">
      <c r="E90" s="1" t="s">
        <v>82</v>
      </c>
      <c r="F90" s="38">
        <v>316</v>
      </c>
      <c r="G90" s="38">
        <v>603</v>
      </c>
      <c r="P90" s="48" t="s">
        <v>515</v>
      </c>
    </row>
    <row r="91" spans="5:16">
      <c r="E91" s="1" t="s">
        <v>83</v>
      </c>
    </row>
    <row r="92" spans="5:16">
      <c r="E92" s="12" t="s">
        <v>84</v>
      </c>
      <c r="F92">
        <f>18302+8586+2186</f>
        <v>29074</v>
      </c>
      <c r="G92">
        <f>17308+5031+1903</f>
        <v>24242</v>
      </c>
      <c r="P92" s="48" t="s">
        <v>512</v>
      </c>
    </row>
    <row r="93" spans="5:16">
      <c r="E93" s="1" t="s">
        <v>85</v>
      </c>
    </row>
    <row r="94" spans="5:16">
      <c r="E94" s="1" t="s">
        <v>86</v>
      </c>
      <c r="F94" s="38">
        <v>8982</v>
      </c>
      <c r="G94" s="38">
        <v>7104</v>
      </c>
      <c r="P94" s="48" t="s">
        <v>515</v>
      </c>
    </row>
    <row r="95" spans="5:16">
      <c r="E95" s="1" t="s">
        <v>87</v>
      </c>
      <c r="F95" s="38">
        <v>612</v>
      </c>
      <c r="G95" s="38">
        <v>562</v>
      </c>
      <c r="P95" s="48" t="s">
        <v>515</v>
      </c>
    </row>
    <row r="96" spans="5:16">
      <c r="E96" s="12"/>
    </row>
    <row r="98" spans="5:16">
      <c r="E98" s="6" t="s">
        <v>88</v>
      </c>
      <c r="F98" s="7">
        <f>F89+F90+F91+F92+F93+F94+F95+F96</f>
        <v>64349</v>
      </c>
      <c r="G98" s="7">
        <f>IF(G4=$BF$1,"",G89+G90+G91+G92+G93+G94+G95+G96)</f>
        <v>56970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9"/>
    </row>
    <row r="99" spans="5:16">
      <c r="E99" s="1" t="s">
        <v>89</v>
      </c>
      <c r="F99" s="38">
        <v>-35100</v>
      </c>
      <c r="G99" s="38">
        <v>-31167</v>
      </c>
      <c r="P99" s="48" t="s">
        <v>515</v>
      </c>
    </row>
    <row r="100" spans="5:16">
      <c r="E100" s="6" t="s">
        <v>90</v>
      </c>
      <c r="F100" s="7">
        <f>F98+F99</f>
        <v>29249</v>
      </c>
      <c r="G100" s="7">
        <f t="shared" ref="G100:O100" si="17">IF(G4=$BF$1,"",G98+G99)</f>
        <v>25803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9"/>
    </row>
    <row r="101" spans="5:16">
      <c r="E101" s="1" t="s">
        <v>91</v>
      </c>
      <c r="F101" s="38">
        <v>40058</v>
      </c>
      <c r="G101" s="38">
        <v>23187</v>
      </c>
      <c r="P101" s="48" t="s">
        <v>515</v>
      </c>
    </row>
    <row r="102" spans="5:16">
      <c r="E102" s="1" t="s">
        <v>92</v>
      </c>
      <c r="F102" s="38">
        <v>38139</v>
      </c>
      <c r="G102" s="38">
        <v>25923</v>
      </c>
      <c r="P102" s="48" t="s">
        <v>515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78197</v>
      </c>
      <c r="G104" s="7">
        <f t="shared" ref="G104:O104" si="18">IF(G4=$BF$1,"",G101+G102+G103)</f>
        <v>49110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  <c r="F108"/>
      <c r="G108"/>
      <c r="P108" s="48" t="s">
        <v>514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 s="38">
        <v>3264</v>
      </c>
      <c r="G111" s="38">
        <v>7264</v>
      </c>
      <c r="P111" s="48" t="s">
        <v>515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 s="38">
        <v>2235</v>
      </c>
      <c r="G125" s="38">
        <v>2236</v>
      </c>
      <c r="P125" s="48" t="s">
        <v>515</v>
      </c>
    </row>
    <row r="126" spans="5:16">
      <c r="E126" s="1" t="s">
        <v>113</v>
      </c>
      <c r="F126" s="38">
        <v>23622</v>
      </c>
      <c r="G126" s="38">
        <v>22366</v>
      </c>
      <c r="P126" s="48" t="s">
        <v>515</v>
      </c>
    </row>
    <row r="127" spans="5:16">
      <c r="E127" s="12" t="s">
        <v>114</v>
      </c>
      <c r="F127"/>
      <c r="G127"/>
      <c r="P127" s="48" t="s">
        <v>514</v>
      </c>
    </row>
    <row r="128" spans="5:16">
      <c r="E128" s="6" t="s">
        <v>115</v>
      </c>
      <c r="F128" s="7">
        <f>F100+SUM(F104:F127)</f>
        <v>136567</v>
      </c>
      <c r="G128" s="7">
        <f t="shared" ref="G128:O128" si="19">IF(G4=$BF$1,"",G100+SUM(G104:G126))</f>
        <v>106779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9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30915</v>
      </c>
      <c r="G130">
        <v>39792</v>
      </c>
    </row>
    <row r="131" spans="5:16">
      <c r="E131" s="1" t="s">
        <v>118</v>
      </c>
    </row>
    <row r="132" spans="5:16">
      <c r="E132" s="1" t="s">
        <v>119</v>
      </c>
    </row>
    <row r="133" spans="5:16">
      <c r="E133" s="1" t="s">
        <v>120</v>
      </c>
      <c r="F133">
        <v>92461</v>
      </c>
      <c r="G133">
        <v>92578</v>
      </c>
      <c r="P133" s="48" t="s">
        <v>515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123376</v>
      </c>
      <c r="G140" s="7">
        <f t="shared" ref="G140:O140" si="20">IF(G4=$BF$1,"",G130+G131+G132+G133+G134+G135+G136+G139)</f>
        <v>132370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  <c r="F142" s="38">
        <v>8780</v>
      </c>
      <c r="G142" s="38">
        <v>7536</v>
      </c>
      <c r="P142" s="48" t="s">
        <v>515</v>
      </c>
    </row>
    <row r="143" spans="5:16">
      <c r="E143" s="1" t="s">
        <v>125</v>
      </c>
      <c r="F143" s="38">
        <v>1440</v>
      </c>
      <c r="G143" s="38">
        <v>735</v>
      </c>
      <c r="P143" s="48" t="s">
        <v>515</v>
      </c>
    </row>
    <row r="144" spans="5:16">
      <c r="E144" s="1" t="s">
        <v>126</v>
      </c>
      <c r="F144">
        <f>92502-18263</f>
        <v>74239</v>
      </c>
      <c r="G144">
        <f>85520-18488</f>
        <v>67032</v>
      </c>
      <c r="P144" s="48" t="s">
        <v>512</v>
      </c>
    </row>
    <row r="145" spans="5:16">
      <c r="E145" s="6" t="s">
        <v>127</v>
      </c>
      <c r="F145" s="7">
        <f>F141+F142+F143+F144</f>
        <v>84459</v>
      </c>
      <c r="G145" s="7">
        <f t="shared" ref="G145:O145" si="21">IF(G4=$BF$1,"",G141+G142+G143+G144)</f>
        <v>75303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  <c r="P145" s="49"/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>
        <v>5314</v>
      </c>
      <c r="G154">
        <v>4244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</row>
    <row r="158" spans="5:16">
      <c r="E158" s="1" t="s">
        <v>138</v>
      </c>
    </row>
    <row r="159" spans="5:16">
      <c r="E159" s="1" t="s">
        <v>139</v>
      </c>
    </row>
    <row r="160" spans="5:16">
      <c r="E160" s="6" t="s">
        <v>140</v>
      </c>
      <c r="F160" s="7">
        <f>F146+F147+F148+F149+F150+F151+F152+F153+F154+F155+F156+F157+F158+F159</f>
        <v>5314</v>
      </c>
      <c r="G160" s="7">
        <f>IF(G4=$BF$1,"",G146+G147+G148+G149+G150+G151+G152+G153+G154+G155+G156+G157+G158+G159)</f>
        <v>4244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213149</v>
      </c>
      <c r="G161" s="7">
        <f t="shared" ref="G161:O161" si="22">IF(G4=$BF$1,"",G140+G145+G160)</f>
        <v>211917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9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  <c r="F167">
        <v>7528</v>
      </c>
      <c r="G167">
        <v>5817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  <c r="F172">
        <v>32685</v>
      </c>
      <c r="G172">
        <v>36552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  <c r="F177" s="38">
        <v>9218</v>
      </c>
      <c r="G177" s="38">
        <v>8394</v>
      </c>
      <c r="P177" s="48" t="s">
        <v>515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  <c r="F181" s="38">
        <v>3711</v>
      </c>
      <c r="G181" s="38">
        <v>4323</v>
      </c>
      <c r="P181" s="48" t="s">
        <v>515</v>
      </c>
    </row>
    <row r="183" spans="5:16">
      <c r="E183" s="1" t="s">
        <v>160</v>
      </c>
    </row>
    <row r="184" spans="5:16">
      <c r="E184" s="12" t="s">
        <v>161</v>
      </c>
      <c r="F184">
        <v>2894</v>
      </c>
      <c r="G184">
        <v>3369</v>
      </c>
      <c r="P184" s="48" t="s">
        <v>512</v>
      </c>
    </row>
    <row r="185" spans="5:16">
      <c r="E185" s="12" t="s">
        <v>162</v>
      </c>
      <c r="F185">
        <v>3951</v>
      </c>
      <c r="G185">
        <v>5605</v>
      </c>
    </row>
    <row r="187" spans="5:16">
      <c r="E187" s="1" t="s">
        <v>163</v>
      </c>
    </row>
    <row r="188" spans="5:16">
      <c r="E188" s="1" t="s">
        <v>164</v>
      </c>
      <c r="F188"/>
      <c r="G188"/>
      <c r="P188" s="48" t="s">
        <v>514</v>
      </c>
    </row>
    <row r="189" spans="5:16">
      <c r="E189" s="6" t="s">
        <v>13</v>
      </c>
      <c r="F189" s="7">
        <f>SUM(F163:F188)</f>
        <v>59987</v>
      </c>
      <c r="G189" s="7">
        <f t="shared" ref="G189:O189" si="23">IF(G4=$BF$1,"",SUM(G163:G188))</f>
        <v>64060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9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  <c r="F193" s="38">
        <v>45778</v>
      </c>
      <c r="G193" s="38">
        <v>41772</v>
      </c>
      <c r="P193" s="48" t="s">
        <v>515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  <c r="F206" s="38">
        <v>11164</v>
      </c>
      <c r="G206" s="38">
        <v>10849</v>
      </c>
      <c r="P206" s="48" t="s">
        <v>515</v>
      </c>
    </row>
    <row r="209" spans="5:16">
      <c r="E209" s="1" t="s">
        <v>180</v>
      </c>
      <c r="F209" s="38">
        <f>2441+886</f>
        <v>3327</v>
      </c>
      <c r="G209" s="38">
        <f>3499+589</f>
        <v>4088</v>
      </c>
      <c r="P209" s="48" t="s">
        <v>515</v>
      </c>
    </row>
    <row r="210" spans="5:16">
      <c r="E210" s="6" t="s">
        <v>14</v>
      </c>
      <c r="F210" s="7">
        <f>SUM(F191:F209)</f>
        <v>60269</v>
      </c>
      <c r="G210" s="7">
        <f t="shared" ref="G210:O210" si="24">IF(G4=$BF$1,"",SUM(G191:G209))</f>
        <v>56709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9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v>48970</v>
      </c>
      <c r="G212">
        <v>39753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  <c r="F215">
        <v>368</v>
      </c>
      <c r="G215">
        <v>486</v>
      </c>
    </row>
    <row r="216" spans="5:16">
      <c r="E216" s="1" t="s">
        <v>186</v>
      </c>
    </row>
    <row r="217" spans="5:16">
      <c r="E217" s="1" t="s">
        <v>187</v>
      </c>
      <c r="F217">
        <v>180122</v>
      </c>
      <c r="G217">
        <v>157688</v>
      </c>
    </row>
    <row r="218" spans="5:16">
      <c r="E218" s="1" t="s">
        <v>188</v>
      </c>
    </row>
    <row r="219" spans="5:16">
      <c r="E219" s="1" t="s">
        <v>189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229460</v>
      </c>
      <c r="G227" s="7">
        <f t="shared" ref="G227:O227" si="25">IF(G4=$BF$1,"",SUM(G212:G226))</f>
        <v>197927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9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28250</v>
      </c>
      <c r="G267">
        <v>25287</v>
      </c>
      <c r="H267">
        <v>16185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6647</v>
      </c>
      <c r="G271">
        <v>8000</v>
      </c>
      <c r="H271">
        <v>2946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</row>
    <row r="276" spans="5:8">
      <c r="E276" s="1" t="s">
        <v>241</v>
      </c>
    </row>
    <row r="277" spans="5:8" ht="25.5" customHeight="1">
      <c r="E277" s="1" t="s">
        <v>242</v>
      </c>
      <c r="F277">
        <v>571</v>
      </c>
      <c r="G277">
        <v>-72</v>
      </c>
      <c r="H277">
        <v>83</v>
      </c>
    </row>
    <row r="278" spans="5:8">
      <c r="E278" s="1" t="s">
        <v>243</v>
      </c>
      <c r="F278">
        <v>1135</v>
      </c>
      <c r="G278">
        <v>848</v>
      </c>
      <c r="H278">
        <v>43</v>
      </c>
    </row>
    <row r="279" spans="5:8">
      <c r="E279" s="1" t="s">
        <v>244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  <c r="F284">
        <v>14122</v>
      </c>
      <c r="G284">
        <v>12164</v>
      </c>
      <c r="H284">
        <v>8837</v>
      </c>
    </row>
    <row r="285" spans="5:8">
      <c r="E285" s="1" t="s">
        <v>248</v>
      </c>
      <c r="F285">
        <v>-1151</v>
      </c>
      <c r="G285">
        <v>-1715</v>
      </c>
      <c r="H285">
        <v>358</v>
      </c>
    </row>
    <row r="286" spans="5:8" ht="25.5" customHeight="1">
      <c r="E286" s="1" t="s">
        <v>249</v>
      </c>
    </row>
    <row r="287" spans="5:8">
      <c r="E287" s="1" t="s">
        <v>250</v>
      </c>
      <c r="F287">
        <v>-531</v>
      </c>
      <c r="G287">
        <v>2188</v>
      </c>
      <c r="H287">
        <v>-105</v>
      </c>
    </row>
    <row r="288" spans="5:8">
      <c r="E288" s="1" t="s">
        <v>251</v>
      </c>
      <c r="F288">
        <v>4110</v>
      </c>
      <c r="G288">
        <v>-2224</v>
      </c>
      <c r="H288">
        <v>544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24903</v>
      </c>
      <c r="G296" s="7">
        <f>IF(G4=$BF$1,"",G271+G272+G273+G274+G275+G276+G277+G278+G279+G280+G281+G282+G283+G284+G285+G286+G287+G288+G289+G290+G291+G292+G293+G294+G295)</f>
        <v>19189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53153</v>
      </c>
      <c r="G297" s="7">
        <f t="shared" ref="G297:O297" si="27">IF(G4=$BF$1,"",MIN(F267,F268,F269)+F296)</f>
        <v>53153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-6776</v>
      </c>
      <c r="G299">
        <v>6016</v>
      </c>
      <c r="H299">
        <v>1260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  <c r="F302">
        <v>-1067</v>
      </c>
      <c r="G302">
        <v>-115</v>
      </c>
      <c r="H302">
        <v>-207</v>
      </c>
    </row>
    <row r="303" spans="5:15">
      <c r="E303" s="1" t="s">
        <v>265</v>
      </c>
      <c r="F303">
        <v>4224</v>
      </c>
      <c r="G303">
        <v>-21507</v>
      </c>
      <c r="H303">
        <v>4174</v>
      </c>
    </row>
    <row r="305" spans="5:15">
      <c r="E305" s="1" t="s">
        <v>266</v>
      </c>
      <c r="F305">
        <v>-1655</v>
      </c>
      <c r="G305">
        <v>2187</v>
      </c>
      <c r="H305">
        <v>-56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-4623</v>
      </c>
      <c r="G315">
        <v>4662</v>
      </c>
      <c r="H315">
        <v>-1273</v>
      </c>
    </row>
    <row r="316" spans="5:15">
      <c r="E316" s="1" t="s">
        <v>276</v>
      </c>
    </row>
    <row r="317" spans="5:15">
      <c r="E317" s="1" t="s">
        <v>277</v>
      </c>
      <c r="F317">
        <v>-234</v>
      </c>
      <c r="G317">
        <v>4374</v>
      </c>
      <c r="H317">
        <v>108</v>
      </c>
    </row>
    <row r="318" spans="5:15">
      <c r="E318" s="6" t="s">
        <v>278</v>
      </c>
      <c r="F318" s="7">
        <f>F299+F300+F301+F302+F303+F304+F305+F306+F307+F308+F309+F310+F311+F312+F313+F314+F315+F316+F317</f>
        <v>-10131</v>
      </c>
      <c r="G318" s="7">
        <f>IF(G4=$BF$1,"",G299+G300+G301+G302+G303+G304+G305+G306+G307+G308+G309+G310+G311+G312+G313+G314+G315+G316+G317)</f>
        <v>-4383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43022</v>
      </c>
      <c r="G319" s="7">
        <f t="shared" ref="G319:O319" si="28">IF(G4=$BF$1,"",G297+G318)</f>
        <v>48770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43022</v>
      </c>
      <c r="G326" s="7">
        <f t="shared" ref="G326:O326" si="30">IF(G4=$BF$1,"",G325+G319)</f>
        <v>48770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-3166</v>
      </c>
      <c r="G328">
        <v>-2454</v>
      </c>
      <c r="H328">
        <v>-2847</v>
      </c>
    </row>
    <row r="329" spans="5:15">
      <c r="E329" s="1" t="s">
        <v>288</v>
      </c>
      <c r="F329">
        <v>9</v>
      </c>
      <c r="G329">
        <v>2</v>
      </c>
      <c r="H329">
        <v>6</v>
      </c>
    </row>
    <row r="330" spans="5:15">
      <c r="E330" s="1" t="s">
        <v>289</v>
      </c>
    </row>
    <row r="331" spans="5:15">
      <c r="E331" s="1" t="s">
        <v>290</v>
      </c>
    </row>
    <row r="332" spans="5:1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-3157</v>
      </c>
      <c r="G337" s="7">
        <f>IF(G4=$BF$1,"",SUM(G328:G336))</f>
        <v>-2452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</row>
    <row r="340" spans="5:15">
      <c r="E340" s="1" t="s">
        <v>299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0</v>
      </c>
      <c r="G352" s="7">
        <f>IF(G4=$BF$1,"",SUM(G339:G351))</f>
        <v>0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39865</v>
      </c>
      <c r="G353" s="7">
        <f t="shared" ref="G353:O353" si="33">IF(G4=$BF$1,"",G326+G337+G352)</f>
        <v>46318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39865</v>
      </c>
      <c r="G355" s="7">
        <f t="shared" ref="G355:O355" si="34">IF(G4=$BF$1,"",G353+G354)</f>
        <v>46318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39792</v>
      </c>
      <c r="G356">
        <v>53922</v>
      </c>
      <c r="H356">
        <v>38663</v>
      </c>
    </row>
    <row r="357" spans="5:15">
      <c r="E357" s="6" t="s">
        <v>316</v>
      </c>
      <c r="F357" s="7">
        <f>F355+F356</f>
        <v>79657</v>
      </c>
      <c r="G357" s="7">
        <f t="shared" ref="G357:O357" si="35">IF(G4=$BF$1,"",G355+G356)</f>
        <v>100240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7.521062196497344E-2</v>
      </c>
      <c r="G364" s="24">
        <f t="shared" si="37"/>
        <v>22.791072458989365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0.11717483291810021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9.7334136606672186E-2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0.21722534448755462</v>
      </c>
      <c r="G369" s="27">
        <f t="shared" si="41"/>
        <v>0.21849765860098161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7.3286585287255568E-2</v>
      </c>
      <c r="G370" s="27">
        <f t="shared" si="42"/>
        <v>6.7946481318182525E-2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4.5518117016202841E-2</v>
      </c>
      <c r="G371" s="28">
        <f t="shared" si="43"/>
        <v>4.380832924765124E-2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8.0779832778597488E-2</v>
      </c>
      <c r="G372" s="27">
        <f t="shared" si="44"/>
        <v>7.9345206717373301E-2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0.12311513989366338</v>
      </c>
      <c r="G373" s="27">
        <f t="shared" si="45"/>
        <v>0.12775922436049655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0.34386759542028389</v>
      </c>
      <c r="G376" s="30">
        <f t="shared" si="47"/>
        <v>0.37894733539172126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0.5240826287806154</v>
      </c>
      <c r="G377" s="30">
        <f t="shared" si="48"/>
        <v>0.61016940589207136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36.445512820512818</v>
      </c>
      <c r="G378" s="30">
        <f t="shared" si="49"/>
        <v>41.111111111111114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3.5532532048610532</v>
      </c>
      <c r="G382" s="32">
        <f t="shared" si="51"/>
        <v>3.3081017795816421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2.1452981479320519</v>
      </c>
      <c r="G383" s="32">
        <f t="shared" si="52"/>
        <v>2.1325944427099595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0.51536166169336695</v>
      </c>
      <c r="G384" s="32">
        <f t="shared" si="53"/>
        <v>0.62116765532313456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0.71718872422358182</v>
      </c>
      <c r="G385" s="32">
        <f t="shared" si="54"/>
        <v>0.761317514829847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30915</v>
      </c>
      <c r="G418" s="17">
        <f>G130-G417</f>
        <v>39792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32685</v>
      </c>
      <c r="G433" s="17">
        <f>G172-G432</f>
        <v>36552</v>
      </c>
    </row>
  </sheetData>
  <conditionalFormatting sqref="E101:E103 E130:G136 E138:G139 F137:G137 E89:G97 E156:G159 H146:O159 E267:O269 F333:O336 E330:E336 E339:O351">
    <cfRule type="expression" dxfId="46" priority="27">
      <formula>MOD(ROW(),2)=0</formula>
    </cfRule>
  </conditionalFormatting>
  <conditionalFormatting sqref="F101:G103">
    <cfRule type="expression" dxfId="45" priority="26">
      <formula>MOD(ROW(),2)=0</formula>
    </cfRule>
  </conditionalFormatting>
  <conditionalFormatting sqref="E243:G243">
    <cfRule type="expression" dxfId="44" priority="32">
      <formula>MOD(ROW(),2)=0</formula>
    </cfRule>
  </conditionalFormatting>
  <conditionalFormatting sqref="E323:E324">
    <cfRule type="expression" dxfId="43" priority="28">
      <formula>MOD(ROW(),2)=0</formula>
    </cfRule>
  </conditionalFormatting>
  <conditionalFormatting sqref="E329">
    <cfRule type="expression" dxfId="42" priority="25">
      <formula>MOD(ROW(),2)=0</formula>
    </cfRule>
  </conditionalFormatting>
  <conditionalFormatting sqref="E24:G29">
    <cfRule type="expression" dxfId="41" priority="45">
      <formula>MOD(ROW(),2)=0</formula>
    </cfRule>
  </conditionalFormatting>
  <conditionalFormatting sqref="E99:G99 E328:G328 F329:G332 E31:G42">
    <cfRule type="expression" dxfId="40" priority="46">
      <formula>MOD(ROW(),2)=0</formula>
    </cfRule>
  </conditionalFormatting>
  <conditionalFormatting sqref="E45:G58">
    <cfRule type="expression" dxfId="39" priority="44">
      <formula>MOD(ROW(),2)=0</formula>
    </cfRule>
  </conditionalFormatting>
  <conditionalFormatting sqref="E60:G66">
    <cfRule type="expression" dxfId="38" priority="43">
      <formula>MOD(ROW(),2)=0</formula>
    </cfRule>
  </conditionalFormatting>
  <conditionalFormatting sqref="E68:G70">
    <cfRule type="expression" dxfId="37" priority="42">
      <formula>MOD(ROW(),2)=0</formula>
    </cfRule>
  </conditionalFormatting>
  <conditionalFormatting sqref="E72:G82">
    <cfRule type="expression" dxfId="36" priority="41">
      <formula>MOD(ROW(),2)=0</formula>
    </cfRule>
  </conditionalFormatting>
  <conditionalFormatting sqref="E84:G86">
    <cfRule type="expression" dxfId="35" priority="40">
      <formula>MOD(ROW(),2)=0</formula>
    </cfRule>
  </conditionalFormatting>
  <conditionalFormatting sqref="E107:G127">
    <cfRule type="expression" dxfId="34" priority="39">
      <formula>MOD(ROW(),2)=0</formula>
    </cfRule>
  </conditionalFormatting>
  <conditionalFormatting sqref="E141:G144">
    <cfRule type="expression" dxfId="33" priority="38">
      <formula>MOD(ROW(),2)=0</formula>
    </cfRule>
  </conditionalFormatting>
  <conditionalFormatting sqref="E146:G154 F155:G155">
    <cfRule type="expression" dxfId="32" priority="37">
      <formula>MOD(ROW(),2)=0</formula>
    </cfRule>
  </conditionalFormatting>
  <conditionalFormatting sqref="E163:G188">
    <cfRule type="expression" dxfId="31" priority="36">
      <formula>MOD(ROW(),2)=0</formula>
    </cfRule>
  </conditionalFormatting>
  <conditionalFormatting sqref="E191:G209">
    <cfRule type="expression" dxfId="30" priority="35">
      <formula>MOD(ROW(),2)=0</formula>
    </cfRule>
  </conditionalFormatting>
  <conditionalFormatting sqref="E212:G226">
    <cfRule type="expression" dxfId="29" priority="34">
      <formula>MOD(ROW(),2)=0</formula>
    </cfRule>
  </conditionalFormatting>
  <conditionalFormatting sqref="E229:G242">
    <cfRule type="expression" dxfId="28" priority="33">
      <formula>MOD(ROW(),2)=0</formula>
    </cfRule>
  </conditionalFormatting>
  <conditionalFormatting sqref="E245:G262">
    <cfRule type="expression" dxfId="27" priority="31">
      <formula>MOD(ROW(),2)=0</formula>
    </cfRule>
  </conditionalFormatting>
  <conditionalFormatting sqref="E271:G295 E321:G322 E354:F354 E356:F356 E358:G360 F323:G324 E299:G317">
    <cfRule type="expression" dxfId="26" priority="30">
      <formula>MOD(ROW(),2)=0</formula>
    </cfRule>
  </conditionalFormatting>
  <conditionalFormatting sqref="G354 G356">
    <cfRule type="expression" dxfId="25" priority="29">
      <formula>MOD(ROW(),2)=0</formula>
    </cfRule>
  </conditionalFormatting>
  <conditionalFormatting sqref="E105:G106">
    <cfRule type="expression" dxfId="24" priority="24">
      <formula>MOD(ROW(),2)=0</formula>
    </cfRule>
  </conditionalFormatting>
  <conditionalFormatting sqref="E155">
    <cfRule type="expression" dxfId="23" priority="23">
      <formula>MOD(ROW(),2)=0</formula>
    </cfRule>
  </conditionalFormatting>
  <conditionalFormatting sqref="H24:O29">
    <cfRule type="expression" dxfId="22" priority="22">
      <formula>MOD(ROW(),2)=0</formula>
    </cfRule>
  </conditionalFormatting>
  <conditionalFormatting sqref="H89:O97">
    <cfRule type="expression" dxfId="21" priority="3">
      <formula>MOD(ROW(),2)=0</formula>
    </cfRule>
  </conditionalFormatting>
  <conditionalFormatting sqref="H101:O103">
    <cfRule type="expression" dxfId="20" priority="2">
      <formula>MOD(ROW(),2)=0</formula>
    </cfRule>
  </conditionalFormatting>
  <conditionalFormatting sqref="H243:O243">
    <cfRule type="expression" dxfId="19" priority="7">
      <formula>MOD(ROW(),2)=0</formula>
    </cfRule>
  </conditionalFormatting>
  <conditionalFormatting sqref="H31:O42 H99:O99 H328:O332">
    <cfRule type="expression" dxfId="18" priority="21">
      <formula>MOD(ROW(),2)=0</formula>
    </cfRule>
  </conditionalFormatting>
  <conditionalFormatting sqref="H45:O58">
    <cfRule type="expression" dxfId="17" priority="20">
      <formula>MOD(ROW(),2)=0</formula>
    </cfRule>
  </conditionalFormatting>
  <conditionalFormatting sqref="H60:O66">
    <cfRule type="expression" dxfId="16" priority="19">
      <formula>MOD(ROW(),2)=0</formula>
    </cfRule>
  </conditionalFormatting>
  <conditionalFormatting sqref="H68:O70">
    <cfRule type="expression" dxfId="15" priority="18">
      <formula>MOD(ROW(),2)=0</formula>
    </cfRule>
  </conditionalFormatting>
  <conditionalFormatting sqref="H72:O82">
    <cfRule type="expression" dxfId="14" priority="17">
      <formula>MOD(ROW(),2)=0</formula>
    </cfRule>
  </conditionalFormatting>
  <conditionalFormatting sqref="H84:O86">
    <cfRule type="expression" dxfId="13" priority="16">
      <formula>MOD(ROW(),2)=0</formula>
    </cfRule>
  </conditionalFormatting>
  <conditionalFormatting sqref="H107:O127">
    <cfRule type="expression" dxfId="12" priority="15">
      <formula>MOD(ROW(),2)=0</formula>
    </cfRule>
  </conditionalFormatting>
  <conditionalFormatting sqref="H130:O139">
    <cfRule type="expression" dxfId="11" priority="14">
      <formula>MOD(ROW(),2)=0</formula>
    </cfRule>
  </conditionalFormatting>
  <conditionalFormatting sqref="H141:O144">
    <cfRule type="expression" dxfId="10" priority="13">
      <formula>MOD(ROW(),2)=0</formula>
    </cfRule>
  </conditionalFormatting>
  <conditionalFormatting sqref="H163:O188">
    <cfRule type="expression" dxfId="9" priority="11">
      <formula>MOD(ROW(),2)=0</formula>
    </cfRule>
  </conditionalFormatting>
  <conditionalFormatting sqref="H191:O209">
    <cfRule type="expression" dxfId="8" priority="10">
      <formula>MOD(ROW(),2)=0</formula>
    </cfRule>
  </conditionalFormatting>
  <conditionalFormatting sqref="H212:O226">
    <cfRule type="expression" dxfId="7" priority="9">
      <formula>MOD(ROW(),2)=0</formula>
    </cfRule>
  </conditionalFormatting>
  <conditionalFormatting sqref="H229:O242">
    <cfRule type="expression" dxfId="6" priority="8">
      <formula>MOD(ROW(),2)=0</formula>
    </cfRule>
  </conditionalFormatting>
  <conditionalFormatting sqref="H245:O262">
    <cfRule type="expression" dxfId="5" priority="6">
      <formula>MOD(ROW(),2)=0</formula>
    </cfRule>
  </conditionalFormatting>
  <conditionalFormatting sqref="H271:O295 H321:O324 H358:O360 H299:O317">
    <cfRule type="expression" dxfId="4" priority="5">
      <formula>MOD(ROW(),2)=0</formula>
    </cfRule>
  </conditionalFormatting>
  <conditionalFormatting sqref="H354:O354 H356:O356">
    <cfRule type="expression" dxfId="3" priority="4">
      <formula>MOD(ROW(),2)=0</formula>
    </cfRule>
  </conditionalFormatting>
  <conditionalFormatting sqref="H105:O106">
    <cfRule type="expression" dxfId="2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492</v>
      </c>
      <c r="B1" s="39" t="s">
        <v>493</v>
      </c>
      <c r="C1" s="39" t="s">
        <v>494</v>
      </c>
      <c r="D1" s="39" t="s">
        <v>495</v>
      </c>
      <c r="E1" s="39"/>
    </row>
    <row r="2" spans="1:5">
      <c r="A2" s="41" t="s">
        <v>513</v>
      </c>
      <c r="B2" s="41" t="s">
        <v>496</v>
      </c>
      <c r="C2" s="39">
        <v>1</v>
      </c>
      <c r="D2" s="39" t="s">
        <v>497</v>
      </c>
      <c r="E2" s="39"/>
    </row>
    <row r="3" spans="1:5">
      <c r="A3" s="42" t="s">
        <v>516</v>
      </c>
      <c r="B3" s="42" t="s">
        <v>498</v>
      </c>
      <c r="C3" s="39">
        <v>1</v>
      </c>
      <c r="D3" s="39" t="s">
        <v>497</v>
      </c>
    </row>
    <row r="4" spans="1:5">
      <c r="A4" s="41" t="s">
        <v>517</v>
      </c>
      <c r="B4" s="41" t="s">
        <v>518</v>
      </c>
      <c r="C4" s="39">
        <v>0</v>
      </c>
      <c r="D4" s="39" t="s">
        <v>497</v>
      </c>
    </row>
    <row r="5" spans="1:5">
      <c r="A5" s="1" t="s">
        <v>522</v>
      </c>
      <c r="B5" t="s">
        <v>520</v>
      </c>
      <c r="C5" s="39">
        <v>1</v>
      </c>
      <c r="D5" s="39" t="s">
        <v>497</v>
      </c>
    </row>
    <row r="6" spans="1:5">
      <c r="A6" s="43" t="s">
        <v>521</v>
      </c>
      <c r="B6" s="43" t="s">
        <v>499</v>
      </c>
      <c r="C6" s="39">
        <v>1</v>
      </c>
      <c r="D6" s="39" t="s">
        <v>497</v>
      </c>
    </row>
    <row r="7" spans="1:5">
      <c r="A7" s="41" t="s">
        <v>523</v>
      </c>
      <c r="B7" s="41" t="s">
        <v>520</v>
      </c>
      <c r="C7" s="39">
        <v>1</v>
      </c>
      <c r="D7" s="39" t="s">
        <v>497</v>
      </c>
    </row>
    <row r="8" spans="1:5">
      <c r="A8" s="42" t="s">
        <v>500</v>
      </c>
      <c r="B8" s="42" t="s">
        <v>501</v>
      </c>
      <c r="C8" s="39">
        <v>1</v>
      </c>
      <c r="D8" s="39" t="s">
        <v>497</v>
      </c>
    </row>
    <row r="9" spans="1:5">
      <c r="A9" s="42" t="s">
        <v>503</v>
      </c>
      <c r="B9" s="42" t="s">
        <v>520</v>
      </c>
      <c r="C9" s="39">
        <v>1</v>
      </c>
      <c r="D9" s="39" t="s">
        <v>497</v>
      </c>
    </row>
    <row r="10" spans="1:5">
      <c r="A10" s="44" t="s">
        <v>524</v>
      </c>
      <c r="B10" s="42" t="s">
        <v>527</v>
      </c>
      <c r="C10" s="39">
        <v>1</v>
      </c>
      <c r="D10" s="39" t="s">
        <v>497</v>
      </c>
    </row>
    <row r="11" spans="1:5">
      <c r="A11" s="45" t="s">
        <v>525</v>
      </c>
      <c r="B11" s="45" t="s">
        <v>504</v>
      </c>
      <c r="C11" s="39">
        <v>1</v>
      </c>
      <c r="D11" s="39" t="s">
        <v>497</v>
      </c>
    </row>
    <row r="12" spans="1:5">
      <c r="A12" s="46" t="s">
        <v>502</v>
      </c>
      <c r="B12" s="46" t="s">
        <v>499</v>
      </c>
      <c r="C12" s="39">
        <v>1</v>
      </c>
      <c r="D12" s="39" t="s">
        <v>497</v>
      </c>
    </row>
    <row r="13" spans="1:5">
      <c r="A13" s="44" t="s">
        <v>526</v>
      </c>
      <c r="B13" s="44" t="s">
        <v>528</v>
      </c>
      <c r="C13" s="39">
        <v>1</v>
      </c>
      <c r="D13" s="39" t="s">
        <v>497</v>
      </c>
    </row>
    <row r="14" spans="1:5">
      <c r="A14" s="44" t="s">
        <v>529</v>
      </c>
      <c r="B14" s="44" t="s">
        <v>505</v>
      </c>
      <c r="C14" s="39">
        <v>1</v>
      </c>
      <c r="D14" s="39" t="s">
        <v>497</v>
      </c>
    </row>
    <row r="15" spans="1:5">
      <c r="A15" s="46" t="s">
        <v>530</v>
      </c>
      <c r="B15" s="46" t="s">
        <v>534</v>
      </c>
      <c r="C15" s="39">
        <v>1</v>
      </c>
      <c r="D15" s="39" t="s">
        <v>497</v>
      </c>
    </row>
    <row r="16" spans="1:5">
      <c r="A16" s="46" t="s">
        <v>531</v>
      </c>
      <c r="B16" s="46" t="s">
        <v>533</v>
      </c>
      <c r="C16" s="39">
        <v>1</v>
      </c>
      <c r="D16" s="39" t="s">
        <v>497</v>
      </c>
    </row>
    <row r="17" spans="1:4">
      <c r="A17" s="46" t="s">
        <v>532</v>
      </c>
      <c r="B17" s="46" t="s">
        <v>505</v>
      </c>
      <c r="C17" s="39">
        <v>1</v>
      </c>
      <c r="D17" s="39" t="s">
        <v>497</v>
      </c>
    </row>
    <row r="18" spans="1:4">
      <c r="A18" s="46" t="s">
        <v>536</v>
      </c>
      <c r="B18" s="46" t="s">
        <v>535</v>
      </c>
      <c r="C18" s="39">
        <v>1</v>
      </c>
      <c r="D18" s="39" t="s">
        <v>497</v>
      </c>
    </row>
    <row r="19" spans="1:4">
      <c r="A19" s="45" t="s">
        <v>537</v>
      </c>
      <c r="B19" s="45" t="s">
        <v>113</v>
      </c>
      <c r="C19" s="39">
        <v>1</v>
      </c>
      <c r="D19" s="39" t="s">
        <v>497</v>
      </c>
    </row>
    <row r="20" spans="1:4">
      <c r="A20" s="45" t="s">
        <v>539</v>
      </c>
      <c r="B20" s="45" t="s">
        <v>538</v>
      </c>
      <c r="C20" s="39">
        <v>1</v>
      </c>
      <c r="D20" s="39" t="s">
        <v>497</v>
      </c>
    </row>
    <row r="21" spans="1:4">
      <c r="A21" s="45" t="s">
        <v>508</v>
      </c>
      <c r="B21" s="45" t="s">
        <v>509</v>
      </c>
      <c r="C21" s="39">
        <v>1</v>
      </c>
      <c r="D21" s="39" t="s">
        <v>497</v>
      </c>
    </row>
    <row r="22" spans="1:4">
      <c r="A22" s="46" t="s">
        <v>506</v>
      </c>
      <c r="B22" s="46" t="s">
        <v>507</v>
      </c>
      <c r="C22" s="39">
        <v>1</v>
      </c>
      <c r="D22" s="39" t="s">
        <v>497</v>
      </c>
    </row>
    <row r="23" spans="1:4">
      <c r="A23" s="47" t="s">
        <v>510</v>
      </c>
      <c r="B23" s="46" t="s">
        <v>540</v>
      </c>
      <c r="C23" s="39">
        <v>1</v>
      </c>
      <c r="D23" s="39" t="s">
        <v>497</v>
      </c>
    </row>
    <row r="24" spans="1:4">
      <c r="A24" s="46" t="s">
        <v>542</v>
      </c>
      <c r="B24" s="46" t="s">
        <v>541</v>
      </c>
      <c r="C24" s="39">
        <v>1</v>
      </c>
      <c r="D24" s="39" t="s">
        <v>497</v>
      </c>
    </row>
    <row r="25" spans="1:4">
      <c r="A25" s="46" t="s">
        <v>544</v>
      </c>
      <c r="B25" s="46" t="s">
        <v>543</v>
      </c>
      <c r="C25" s="39">
        <v>1</v>
      </c>
      <c r="D25" s="39" t="s">
        <v>497</v>
      </c>
    </row>
    <row r="26" spans="1:4">
      <c r="A26" s="46" t="s">
        <v>545</v>
      </c>
      <c r="B26" s="46" t="s">
        <v>161</v>
      </c>
      <c r="C26" s="39">
        <v>1</v>
      </c>
      <c r="D26" s="39" t="s">
        <v>497</v>
      </c>
    </row>
    <row r="27" spans="1:4">
      <c r="A27" s="46" t="s">
        <v>546</v>
      </c>
      <c r="B27" s="47" t="s">
        <v>168</v>
      </c>
      <c r="C27" s="39">
        <v>1</v>
      </c>
      <c r="D27" s="39" t="s">
        <v>497</v>
      </c>
    </row>
    <row r="28" spans="1:4">
      <c r="A28" s="46" t="s">
        <v>547</v>
      </c>
      <c r="B28" s="47" t="s">
        <v>179</v>
      </c>
      <c r="C28" s="39">
        <v>1</v>
      </c>
      <c r="D28" s="39" t="s">
        <v>497</v>
      </c>
    </row>
    <row r="29" spans="1:4">
      <c r="A29" s="46" t="s">
        <v>548</v>
      </c>
      <c r="B29" s="47" t="s">
        <v>511</v>
      </c>
      <c r="C29" s="39">
        <v>1</v>
      </c>
      <c r="D29" s="39" t="s">
        <v>497</v>
      </c>
    </row>
    <row r="30" spans="1:4">
      <c r="A30" s="42" t="s">
        <v>549</v>
      </c>
      <c r="B30" s="47" t="s">
        <v>511</v>
      </c>
      <c r="C30" s="39">
        <v>1</v>
      </c>
      <c r="D30" s="39" t="s">
        <v>497</v>
      </c>
    </row>
    <row r="31" spans="1:4">
      <c r="A31" s="42"/>
      <c r="B31" s="42"/>
      <c r="C31" s="39"/>
      <c r="D31" s="39"/>
    </row>
    <row r="32" spans="1:4">
      <c r="A32" s="42"/>
      <c r="B32" s="42"/>
      <c r="C32" s="39"/>
      <c r="D32" s="39"/>
    </row>
    <row r="33" spans="1:4">
      <c r="A33" s="44"/>
      <c r="B33" s="47"/>
      <c r="C33" s="39"/>
      <c r="D33" s="39"/>
    </row>
    <row r="34" spans="1:4">
      <c r="A34" s="44"/>
      <c r="B34" s="47"/>
      <c r="C34" s="39"/>
      <c r="D34" s="39"/>
    </row>
    <row r="35" spans="1:4">
      <c r="A35" s="44"/>
      <c r="B35" s="47"/>
      <c r="C35" s="39"/>
      <c r="D35" s="39"/>
    </row>
    <row r="36" spans="1:4">
      <c r="A36" s="44"/>
      <c r="B36" s="42"/>
      <c r="C36" s="39"/>
      <c r="D36" s="39"/>
    </row>
    <row r="37" spans="1:4">
      <c r="A37" s="44"/>
      <c r="B37" s="47"/>
      <c r="C37" s="39"/>
      <c r="D37" s="39"/>
    </row>
    <row r="38" spans="1:4">
      <c r="A38" s="44"/>
      <c r="B38" s="42"/>
      <c r="C38" s="39"/>
      <c r="D38" s="39"/>
    </row>
    <row r="39" spans="1:4">
      <c r="A39" s="44"/>
      <c r="B39" s="47"/>
      <c r="C39" s="39"/>
      <c r="D39" s="39"/>
    </row>
    <row r="40" spans="1:4">
      <c r="A40" s="42"/>
      <c r="B40" s="47"/>
      <c r="C40" s="39"/>
      <c r="D40" s="39"/>
    </row>
    <row r="41" spans="1:4">
      <c r="A41" s="42"/>
      <c r="B41" s="47"/>
      <c r="C41" s="39"/>
      <c r="D41" s="39"/>
    </row>
    <row r="42" spans="1:4">
      <c r="A42" s="47"/>
      <c r="B42" s="47"/>
      <c r="C42" s="39"/>
      <c r="D42" s="39"/>
    </row>
    <row r="43" spans="1:4">
      <c r="A43" s="44"/>
      <c r="B43" s="47"/>
      <c r="C43" s="39"/>
      <c r="D43" s="39"/>
    </row>
    <row r="44" spans="1:4">
      <c r="A44" s="42"/>
      <c r="B44" s="47"/>
      <c r="C44" s="39"/>
      <c r="D44" s="39"/>
    </row>
    <row r="45" spans="1:4">
      <c r="A45" s="44"/>
      <c r="B45" s="47"/>
      <c r="C45" s="39"/>
      <c r="D45" s="39"/>
    </row>
    <row r="46" spans="1:4">
      <c r="A46" s="47"/>
      <c r="B46" s="47"/>
      <c r="C46" s="39"/>
      <c r="D46" s="39"/>
    </row>
    <row r="47" spans="1:4">
      <c r="A47" s="47"/>
      <c r="B47" s="47"/>
      <c r="C47" s="39"/>
      <c r="D47" s="39"/>
    </row>
    <row r="48" spans="1:4">
      <c r="A48" s="47"/>
      <c r="B48" s="47"/>
      <c r="C48" s="39"/>
      <c r="D48" s="39"/>
    </row>
    <row r="49" spans="1:4">
      <c r="A49" s="47"/>
      <c r="B49" s="47"/>
      <c r="C49" s="39"/>
      <c r="D49" s="39"/>
    </row>
    <row r="50" spans="1:4">
      <c r="A50" s="47"/>
      <c r="B50" s="47"/>
      <c r="C50" s="39"/>
      <c r="D50" s="39"/>
    </row>
    <row r="51" spans="1:4">
      <c r="A51"/>
      <c r="B51" s="47"/>
      <c r="C51" s="39"/>
      <c r="D51" s="39"/>
    </row>
    <row r="52" spans="1:4">
      <c r="A52" s="47"/>
      <c r="B52" s="47"/>
      <c r="C52" s="39"/>
      <c r="D52" s="39"/>
    </row>
    <row r="53" spans="1:4">
      <c r="A53" s="47"/>
      <c r="B53" s="47"/>
      <c r="C53" s="39"/>
      <c r="D53" s="39"/>
    </row>
    <row r="54" spans="1:4">
      <c r="A54" s="47"/>
      <c r="B54" s="47"/>
      <c r="C54" s="39"/>
      <c r="D54" s="39"/>
    </row>
    <row r="55" spans="1:4">
      <c r="A55" s="47"/>
      <c r="B55" s="47"/>
      <c r="C55" s="39"/>
      <c r="D55" s="39"/>
    </row>
    <row r="56" spans="1:4">
      <c r="A56" s="47"/>
      <c r="B56" s="47"/>
      <c r="C56" s="39"/>
      <c r="D56" s="39"/>
    </row>
    <row r="57" spans="1:4">
      <c r="A57" s="47"/>
      <c r="B57" s="47"/>
      <c r="C57" s="39"/>
      <c r="D57" s="39"/>
    </row>
    <row r="58" spans="1:4">
      <c r="A58" s="47"/>
      <c r="B58" s="47"/>
      <c r="C58" s="39"/>
      <c r="D58" s="39"/>
    </row>
    <row r="59" spans="1:4">
      <c r="A59" s="47"/>
      <c r="B59" s="47"/>
      <c r="C59" s="39"/>
      <c r="D59" s="39"/>
    </row>
    <row r="60" spans="1:4">
      <c r="A60" s="47"/>
      <c r="B60" s="47"/>
      <c r="C60" s="39"/>
      <c r="D60" s="39"/>
    </row>
    <row r="61" spans="1:4">
      <c r="A61" s="47"/>
      <c r="B61" s="47"/>
      <c r="C61" s="39"/>
      <c r="D61" s="39"/>
    </row>
    <row r="62" spans="1:4">
      <c r="A62" s="47"/>
      <c r="B62" s="47"/>
      <c r="C62" s="39"/>
      <c r="D62" s="39"/>
    </row>
    <row r="63" spans="1:4">
      <c r="C63" s="39"/>
      <c r="D63" s="39"/>
    </row>
    <row r="64" spans="1:4">
      <c r="C64" s="39"/>
      <c r="D64" s="39"/>
    </row>
    <row r="65" spans="3:4">
      <c r="C65" s="39"/>
      <c r="D65" s="39"/>
    </row>
    <row r="66" spans="3:4">
      <c r="C66" s="39"/>
      <c r="D66" s="39"/>
    </row>
    <row r="67" spans="3:4">
      <c r="C67" s="39"/>
      <c r="D67" s="39"/>
    </row>
    <row r="68" spans="3:4">
      <c r="C68" s="39"/>
      <c r="D68" s="39"/>
    </row>
    <row r="69" spans="3:4">
      <c r="C69" s="39"/>
      <c r="D69" s="39"/>
    </row>
  </sheetData>
  <conditionalFormatting sqref="A5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/>
  </sheetViews>
  <sheetFormatPr defaultRowHeight="12.75"/>
  <cols>
    <col min="1" max="4" width="25.7109375" customWidth="1"/>
  </cols>
  <sheetData>
    <row r="1" spans="1:6">
      <c r="A1" t="s">
        <v>374</v>
      </c>
    </row>
    <row r="2" spans="1:6">
      <c r="A2" t="s">
        <v>375</v>
      </c>
    </row>
    <row r="3" spans="1:6">
      <c r="A3" t="s">
        <v>376</v>
      </c>
    </row>
    <row r="4" spans="1:6">
      <c r="A4" t="s">
        <v>377</v>
      </c>
      <c r="E4">
        <v>28</v>
      </c>
      <c r="F4">
        <v>29</v>
      </c>
    </row>
    <row r="5" spans="1:6">
      <c r="E5">
        <v>2018</v>
      </c>
      <c r="F5">
        <v>2017</v>
      </c>
    </row>
    <row r="6" spans="1:6">
      <c r="A6" t="s">
        <v>378</v>
      </c>
    </row>
    <row r="7" spans="1:6">
      <c r="A7" t="s">
        <v>379</v>
      </c>
      <c r="B7" t="s">
        <v>116</v>
      </c>
      <c r="C7" t="s">
        <v>116</v>
      </c>
      <c r="D7" t="s">
        <v>116</v>
      </c>
    </row>
    <row r="8" spans="1:6">
      <c r="A8" t="s">
        <v>380</v>
      </c>
      <c r="B8" t="s">
        <v>117</v>
      </c>
      <c r="C8" t="s">
        <v>117</v>
      </c>
      <c r="D8" t="s">
        <v>116</v>
      </c>
      <c r="E8">
        <v>30915</v>
      </c>
      <c r="F8">
        <v>39792</v>
      </c>
    </row>
    <row r="9" spans="1:6">
      <c r="A9" t="s">
        <v>381</v>
      </c>
      <c r="B9" t="s">
        <v>120</v>
      </c>
      <c r="C9" t="s">
        <v>120</v>
      </c>
      <c r="D9" t="s">
        <v>116</v>
      </c>
    </row>
    <row r="10" spans="1:6">
      <c r="A10" t="s">
        <v>382</v>
      </c>
      <c r="D10" t="s">
        <v>116</v>
      </c>
      <c r="E10">
        <v>92461</v>
      </c>
      <c r="F10">
        <v>92578</v>
      </c>
    </row>
    <row r="11" spans="1:6">
      <c r="A11" t="s">
        <v>383</v>
      </c>
      <c r="B11" t="s">
        <v>126</v>
      </c>
      <c r="C11" t="s">
        <v>126</v>
      </c>
      <c r="D11" t="s">
        <v>116</v>
      </c>
      <c r="E11">
        <v>84459</v>
      </c>
      <c r="F11">
        <v>75303</v>
      </c>
    </row>
    <row r="12" spans="1:6">
      <c r="A12" t="s">
        <v>384</v>
      </c>
      <c r="B12" t="s">
        <v>134</v>
      </c>
      <c r="C12" t="s">
        <v>134</v>
      </c>
      <c r="D12" t="s">
        <v>116</v>
      </c>
      <c r="E12">
        <v>5314</v>
      </c>
      <c r="F12">
        <v>4244</v>
      </c>
    </row>
    <row r="13" spans="1:6">
      <c r="A13" t="s">
        <v>385</v>
      </c>
      <c r="B13" t="s">
        <v>12</v>
      </c>
      <c r="C13" t="s">
        <v>12</v>
      </c>
      <c r="D13" t="s">
        <v>116</v>
      </c>
      <c r="E13">
        <v>213149</v>
      </c>
      <c r="F13">
        <v>211917</v>
      </c>
    </row>
    <row r="14" spans="1:6">
      <c r="A14" t="s">
        <v>386</v>
      </c>
      <c r="B14" t="s">
        <v>84</v>
      </c>
      <c r="C14" t="s">
        <v>84</v>
      </c>
      <c r="D14" t="s">
        <v>80</v>
      </c>
      <c r="E14">
        <v>29249</v>
      </c>
      <c r="F14">
        <v>25803</v>
      </c>
    </row>
    <row r="15" spans="1:6">
      <c r="A15" t="s">
        <v>387</v>
      </c>
      <c r="D15" t="s">
        <v>80</v>
      </c>
      <c r="E15">
        <v>23622</v>
      </c>
      <c r="F15">
        <v>22366</v>
      </c>
    </row>
    <row r="16" spans="1:6">
      <c r="A16" t="s">
        <v>388</v>
      </c>
      <c r="B16" t="s">
        <v>114</v>
      </c>
      <c r="C16" t="s">
        <v>114</v>
      </c>
      <c r="D16" t="s">
        <v>80</v>
      </c>
      <c r="E16">
        <v>3264</v>
      </c>
      <c r="F16">
        <v>7264</v>
      </c>
    </row>
    <row r="17" spans="1:6">
      <c r="A17" t="s">
        <v>389</v>
      </c>
      <c r="B17" t="s">
        <v>94</v>
      </c>
      <c r="C17" t="s">
        <v>94</v>
      </c>
      <c r="D17" t="s">
        <v>80</v>
      </c>
      <c r="E17">
        <v>38139</v>
      </c>
      <c r="F17">
        <v>25923</v>
      </c>
    </row>
    <row r="18" spans="1:6">
      <c r="A18" t="s">
        <v>390</v>
      </c>
      <c r="D18" t="s">
        <v>80</v>
      </c>
      <c r="E18">
        <v>40058</v>
      </c>
      <c r="F18">
        <v>23187</v>
      </c>
    </row>
    <row r="19" spans="1:6">
      <c r="A19" t="s">
        <v>391</v>
      </c>
      <c r="B19" t="s">
        <v>139</v>
      </c>
      <c r="C19" t="s">
        <v>139</v>
      </c>
      <c r="D19" t="s">
        <v>80</v>
      </c>
      <c r="E19">
        <v>2235</v>
      </c>
      <c r="F19">
        <v>2236</v>
      </c>
    </row>
    <row r="20" spans="1:6">
      <c r="A20" t="s">
        <v>392</v>
      </c>
      <c r="B20" t="s">
        <v>12</v>
      </c>
      <c r="C20" t="s">
        <v>12</v>
      </c>
      <c r="D20" t="s">
        <v>80</v>
      </c>
      <c r="E20">
        <v>136567</v>
      </c>
      <c r="F20">
        <v>106779</v>
      </c>
    </row>
    <row r="21" spans="1:6">
      <c r="A21" t="s">
        <v>393</v>
      </c>
      <c r="D21" t="s">
        <v>80</v>
      </c>
      <c r="E21">
        <v>349716</v>
      </c>
      <c r="F21">
        <v>318696</v>
      </c>
    </row>
    <row r="22" spans="1:6">
      <c r="A22" t="s">
        <v>394</v>
      </c>
      <c r="D22" t="s">
        <v>80</v>
      </c>
    </row>
    <row r="23" spans="1:6">
      <c r="A23" t="s">
        <v>395</v>
      </c>
      <c r="B23" t="s">
        <v>141</v>
      </c>
      <c r="C23" t="s">
        <v>141</v>
      </c>
      <c r="D23" t="s">
        <v>141</v>
      </c>
    </row>
    <row r="24" spans="1:6">
      <c r="A24" t="s">
        <v>396</v>
      </c>
      <c r="B24" t="s">
        <v>146</v>
      </c>
      <c r="C24" t="s">
        <v>146</v>
      </c>
      <c r="D24" t="s">
        <v>141</v>
      </c>
      <c r="E24">
        <v>7528</v>
      </c>
      <c r="F24">
        <v>5817</v>
      </c>
    </row>
    <row r="25" spans="1:6">
      <c r="A25" t="s">
        <v>397</v>
      </c>
      <c r="B25" t="s">
        <v>151</v>
      </c>
      <c r="C25" t="s">
        <v>151</v>
      </c>
      <c r="D25" t="s">
        <v>141</v>
      </c>
      <c r="E25">
        <v>32685</v>
      </c>
      <c r="F25">
        <v>36552</v>
      </c>
    </row>
    <row r="26" spans="1:6">
      <c r="A26" t="s">
        <v>398</v>
      </c>
      <c r="B26" t="s">
        <v>399</v>
      </c>
      <c r="C26" t="s">
        <v>161</v>
      </c>
      <c r="D26" t="s">
        <v>141</v>
      </c>
      <c r="E26">
        <v>9218</v>
      </c>
      <c r="F26">
        <v>8394</v>
      </c>
    </row>
    <row r="27" spans="1:6">
      <c r="A27" t="s">
        <v>400</v>
      </c>
      <c r="D27" t="s">
        <v>141</v>
      </c>
      <c r="E27">
        <v>3711</v>
      </c>
      <c r="F27">
        <v>4323</v>
      </c>
    </row>
    <row r="28" spans="1:6">
      <c r="A28" t="s">
        <v>401</v>
      </c>
      <c r="B28" t="s">
        <v>402</v>
      </c>
      <c r="C28" t="s">
        <v>162</v>
      </c>
      <c r="D28" t="s">
        <v>141</v>
      </c>
      <c r="E28">
        <v>3951</v>
      </c>
      <c r="F28">
        <v>5605</v>
      </c>
    </row>
    <row r="29" spans="1:6">
      <c r="A29" t="s">
        <v>403</v>
      </c>
      <c r="B29" t="s">
        <v>399</v>
      </c>
      <c r="C29" t="s">
        <v>161</v>
      </c>
      <c r="D29" t="s">
        <v>141</v>
      </c>
      <c r="E29">
        <v>2894</v>
      </c>
      <c r="F29">
        <v>3369</v>
      </c>
    </row>
    <row r="30" spans="1:6">
      <c r="A30" t="s">
        <v>404</v>
      </c>
      <c r="B30" t="s">
        <v>13</v>
      </c>
      <c r="C30" t="s">
        <v>13</v>
      </c>
      <c r="D30" t="s">
        <v>141</v>
      </c>
      <c r="E30">
        <v>59987</v>
      </c>
      <c r="F30">
        <v>64060</v>
      </c>
    </row>
    <row r="31" spans="1:6">
      <c r="A31" t="s">
        <v>405</v>
      </c>
      <c r="B31" t="s">
        <v>98</v>
      </c>
      <c r="C31" t="s">
        <v>98</v>
      </c>
      <c r="D31" t="s">
        <v>80</v>
      </c>
      <c r="E31">
        <v>45778</v>
      </c>
      <c r="F31">
        <v>41772</v>
      </c>
    </row>
    <row r="32" spans="1:6">
      <c r="A32" t="s">
        <v>406</v>
      </c>
      <c r="D32" t="s">
        <v>141</v>
      </c>
      <c r="E32">
        <v>11164</v>
      </c>
      <c r="F32">
        <v>10849</v>
      </c>
    </row>
    <row r="33" spans="1:6">
      <c r="A33" t="s">
        <v>407</v>
      </c>
      <c r="D33" t="s">
        <v>141</v>
      </c>
      <c r="E33">
        <v>2441</v>
      </c>
      <c r="F33">
        <v>3499</v>
      </c>
    </row>
    <row r="34" spans="1:6">
      <c r="A34" t="s">
        <v>408</v>
      </c>
      <c r="B34" t="s">
        <v>164</v>
      </c>
      <c r="C34" t="s">
        <v>164</v>
      </c>
      <c r="D34" t="s">
        <v>141</v>
      </c>
      <c r="E34">
        <v>886</v>
      </c>
      <c r="F34">
        <v>589</v>
      </c>
    </row>
    <row r="35" spans="1:6">
      <c r="A35" t="s">
        <v>409</v>
      </c>
      <c r="B35" t="s">
        <v>180</v>
      </c>
      <c r="C35" t="s">
        <v>180</v>
      </c>
      <c r="D35" t="s">
        <v>141</v>
      </c>
      <c r="E35">
        <v>60269</v>
      </c>
      <c r="F35">
        <v>56709</v>
      </c>
    </row>
    <row r="36" spans="1:6">
      <c r="A36" t="s">
        <v>410</v>
      </c>
      <c r="B36" t="s">
        <v>164</v>
      </c>
      <c r="C36" t="s">
        <v>164</v>
      </c>
      <c r="D36" t="s">
        <v>141</v>
      </c>
      <c r="E36">
        <v>120256</v>
      </c>
      <c r="F36">
        <v>120769</v>
      </c>
    </row>
    <row r="37" spans="1:6">
      <c r="A37" t="s">
        <v>411</v>
      </c>
      <c r="B37" t="s">
        <v>181</v>
      </c>
      <c r="C37" t="s">
        <v>181</v>
      </c>
      <c r="D37" t="s">
        <v>181</v>
      </c>
    </row>
    <row r="38" spans="1:6">
      <c r="A38" t="s">
        <v>412</v>
      </c>
      <c r="B38" t="s">
        <v>182</v>
      </c>
      <c r="C38" t="s">
        <v>182</v>
      </c>
      <c r="D38" t="s">
        <v>181</v>
      </c>
      <c r="E38">
        <v>48970</v>
      </c>
      <c r="F38">
        <v>39753</v>
      </c>
    </row>
    <row r="39" spans="1:6">
      <c r="A39" t="s">
        <v>413</v>
      </c>
      <c r="B39" t="s">
        <v>187</v>
      </c>
      <c r="C39" t="s">
        <v>187</v>
      </c>
      <c r="D39" t="s">
        <v>181</v>
      </c>
      <c r="E39">
        <v>180122</v>
      </c>
      <c r="F39">
        <v>157688</v>
      </c>
    </row>
    <row r="40" spans="1:6">
      <c r="A40" t="s">
        <v>414</v>
      </c>
      <c r="B40" t="s">
        <v>185</v>
      </c>
      <c r="C40" t="s">
        <v>185</v>
      </c>
      <c r="D40" t="s">
        <v>181</v>
      </c>
      <c r="E40">
        <v>368</v>
      </c>
      <c r="F40">
        <v>486</v>
      </c>
    </row>
    <row r="41" spans="1:6">
      <c r="A41" t="s">
        <v>415</v>
      </c>
      <c r="B41" t="s">
        <v>195</v>
      </c>
      <c r="C41" t="s">
        <v>195</v>
      </c>
      <c r="D41" t="s">
        <v>181</v>
      </c>
      <c r="E41">
        <v>229460</v>
      </c>
      <c r="F41">
        <v>197927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1"/>
  <sheetViews>
    <sheetView workbookViewId="0"/>
  </sheetViews>
  <sheetFormatPr defaultRowHeight="12.75"/>
  <cols>
    <col min="1" max="4" width="25.7109375" customWidth="1"/>
  </cols>
  <sheetData>
    <row r="2" spans="1:7">
      <c r="E2">
        <v>2018</v>
      </c>
      <c r="F2">
        <v>2017</v>
      </c>
      <c r="G2">
        <v>2016</v>
      </c>
    </row>
    <row r="3" spans="1:7">
      <c r="A3" t="s">
        <v>416</v>
      </c>
      <c r="B3" t="s">
        <v>417</v>
      </c>
      <c r="C3" t="s">
        <v>26</v>
      </c>
      <c r="D3" t="s">
        <v>418</v>
      </c>
      <c r="E3">
        <v>620632</v>
      </c>
      <c r="F3">
        <v>577219</v>
      </c>
      <c r="G3">
        <v>246999</v>
      </c>
    </row>
    <row r="4" spans="1:7">
      <c r="A4" t="s">
        <v>419</v>
      </c>
      <c r="B4" t="s">
        <v>27</v>
      </c>
      <c r="C4" t="s">
        <v>27</v>
      </c>
      <c r="D4" t="s">
        <v>418</v>
      </c>
      <c r="E4">
        <v>485815</v>
      </c>
      <c r="F4">
        <v>451098</v>
      </c>
      <c r="G4">
        <v>178311</v>
      </c>
    </row>
    <row r="5" spans="1:7">
      <c r="A5" t="s">
        <v>420</v>
      </c>
      <c r="B5" t="s">
        <v>421</v>
      </c>
      <c r="C5" t="s">
        <v>32</v>
      </c>
      <c r="D5" t="s">
        <v>418</v>
      </c>
      <c r="E5">
        <v>134817</v>
      </c>
      <c r="F5">
        <v>126121</v>
      </c>
      <c r="G5">
        <v>68688</v>
      </c>
    </row>
    <row r="6" spans="1:7">
      <c r="A6" t="s">
        <v>422</v>
      </c>
      <c r="B6" t="s">
        <v>36</v>
      </c>
      <c r="C6" t="s">
        <v>36</v>
      </c>
      <c r="D6" t="s">
        <v>418</v>
      </c>
      <c r="E6">
        <v>87249</v>
      </c>
      <c r="F6">
        <v>83767</v>
      </c>
      <c r="G6">
        <v>44426</v>
      </c>
    </row>
    <row r="7" spans="1:7">
      <c r="A7" t="s">
        <v>423</v>
      </c>
      <c r="B7" t="s">
        <v>424</v>
      </c>
      <c r="C7" t="s">
        <v>43</v>
      </c>
      <c r="D7" t="s">
        <v>418</v>
      </c>
      <c r="E7">
        <v>2084</v>
      </c>
      <c r="F7">
        <v>3134</v>
      </c>
    </row>
    <row r="8" spans="1:7">
      <c r="A8" t="s">
        <v>425</v>
      </c>
      <c r="B8" t="s">
        <v>418</v>
      </c>
      <c r="C8" t="s">
        <v>26</v>
      </c>
      <c r="D8" t="s">
        <v>418</v>
      </c>
      <c r="E8">
        <v>45484</v>
      </c>
      <c r="F8">
        <v>39220</v>
      </c>
      <c r="G8">
        <v>24262</v>
      </c>
    </row>
    <row r="9" spans="1:7">
      <c r="A9" t="s">
        <v>426</v>
      </c>
      <c r="B9" t="s">
        <v>427</v>
      </c>
      <c r="C9" t="s">
        <v>33</v>
      </c>
      <c r="D9" t="s">
        <v>418</v>
      </c>
      <c r="E9">
        <v>1536</v>
      </c>
      <c r="F9">
        <v>930</v>
      </c>
      <c r="G9">
        <v>261</v>
      </c>
    </row>
    <row r="10" spans="1:7">
      <c r="A10" t="s">
        <v>428</v>
      </c>
      <c r="B10" t="s">
        <v>54</v>
      </c>
      <c r="C10" t="s">
        <v>54</v>
      </c>
      <c r="D10" t="s">
        <v>418</v>
      </c>
      <c r="E10">
        <v>1248</v>
      </c>
      <c r="F10">
        <v>954</v>
      </c>
      <c r="G10">
        <v>64</v>
      </c>
    </row>
    <row r="11" spans="1:7">
      <c r="A11" t="s">
        <v>429</v>
      </c>
      <c r="B11" t="s">
        <v>430</v>
      </c>
      <c r="C11" t="s">
        <v>61</v>
      </c>
      <c r="D11" t="s">
        <v>418</v>
      </c>
      <c r="E11">
        <v>45772</v>
      </c>
      <c r="F11">
        <v>39196</v>
      </c>
      <c r="G11">
        <v>24459</v>
      </c>
    </row>
    <row r="12" spans="1:7">
      <c r="A12" t="s">
        <v>431</v>
      </c>
      <c r="B12" t="s">
        <v>62</v>
      </c>
      <c r="C12" t="s">
        <v>62</v>
      </c>
      <c r="D12" t="s">
        <v>418</v>
      </c>
      <c r="E12">
        <v>17522</v>
      </c>
      <c r="F12">
        <v>13909</v>
      </c>
      <c r="G12">
        <v>8274</v>
      </c>
    </row>
    <row r="13" spans="1:7">
      <c r="A13" t="s">
        <v>432</v>
      </c>
      <c r="B13" t="s">
        <v>70</v>
      </c>
      <c r="C13" t="s">
        <v>70</v>
      </c>
      <c r="D13" t="s">
        <v>418</v>
      </c>
      <c r="E13">
        <v>28250</v>
      </c>
      <c r="F13">
        <v>25287</v>
      </c>
      <c r="G13">
        <v>16185</v>
      </c>
    </row>
    <row r="14" spans="1:7">
      <c r="A14" t="s">
        <v>433</v>
      </c>
      <c r="D14" t="s">
        <v>418</v>
      </c>
    </row>
    <row r="15" spans="1:7">
      <c r="A15" t="s">
        <v>434</v>
      </c>
      <c r="D15" t="s">
        <v>418</v>
      </c>
      <c r="E15">
        <v>242</v>
      </c>
      <c r="F15">
        <v>219</v>
      </c>
      <c r="G15">
        <v>150</v>
      </c>
    </row>
    <row r="16" spans="1:7">
      <c r="A16" t="s">
        <v>435</v>
      </c>
      <c r="D16" t="s">
        <v>418</v>
      </c>
      <c r="E16">
        <v>242</v>
      </c>
      <c r="F16">
        <v>218</v>
      </c>
      <c r="G16">
        <v>149</v>
      </c>
    </row>
    <row r="17" spans="1:7">
      <c r="A17" t="s">
        <v>436</v>
      </c>
      <c r="D17" t="s">
        <v>418</v>
      </c>
    </row>
    <row r="18" spans="1:7">
      <c r="A18" t="s">
        <v>434</v>
      </c>
      <c r="D18" t="s">
        <v>418</v>
      </c>
      <c r="E18">
        <v>11633</v>
      </c>
      <c r="F18">
        <v>11531</v>
      </c>
      <c r="G18">
        <v>10779</v>
      </c>
    </row>
    <row r="19" spans="1:7">
      <c r="A19" t="s">
        <v>435</v>
      </c>
      <c r="D19" t="s">
        <v>418</v>
      </c>
      <c r="E19">
        <v>11663</v>
      </c>
      <c r="F19">
        <v>11563</v>
      </c>
      <c r="G19">
        <v>10807</v>
      </c>
    </row>
    <row r="20" spans="1:7">
      <c r="A20" t="s">
        <v>374</v>
      </c>
      <c r="D20" t="s">
        <v>418</v>
      </c>
    </row>
    <row r="21" spans="1:7">
      <c r="A21" t="s">
        <v>437</v>
      </c>
      <c r="D21" t="s">
        <v>418</v>
      </c>
    </row>
    <row r="22" spans="1:7">
      <c r="A22" t="s">
        <v>376</v>
      </c>
      <c r="D22" t="s">
        <v>418</v>
      </c>
    </row>
    <row r="23" spans="1:7">
      <c r="A23" t="s">
        <v>438</v>
      </c>
      <c r="D23" t="s">
        <v>418</v>
      </c>
    </row>
    <row r="24" spans="1:7">
      <c r="D24" t="s">
        <v>418</v>
      </c>
    </row>
    <row r="25" spans="1:7">
      <c r="A25" t="s">
        <v>439</v>
      </c>
      <c r="B25" t="s">
        <v>70</v>
      </c>
      <c r="C25" t="s">
        <v>70</v>
      </c>
      <c r="D25" t="s">
        <v>418</v>
      </c>
      <c r="E25">
        <v>28250</v>
      </c>
      <c r="F25">
        <v>25287</v>
      </c>
      <c r="G25">
        <v>16185</v>
      </c>
    </row>
    <row r="26" spans="1:7">
      <c r="A26" t="s">
        <v>440</v>
      </c>
      <c r="B26" t="s">
        <v>441</v>
      </c>
      <c r="C26" t="s">
        <v>441</v>
      </c>
      <c r="D26" t="s">
        <v>418</v>
      </c>
    </row>
    <row r="27" spans="1:7">
      <c r="A27" t="s">
        <v>442</v>
      </c>
      <c r="D27" t="s">
        <v>418</v>
      </c>
      <c r="E27">
        <v>-144</v>
      </c>
      <c r="F27">
        <v>551</v>
      </c>
      <c r="G27">
        <v>751</v>
      </c>
    </row>
    <row r="28" spans="1:7">
      <c r="A28" t="s">
        <v>443</v>
      </c>
      <c r="D28" t="s">
        <v>418</v>
      </c>
      <c r="E28">
        <v>26</v>
      </c>
      <c r="F28">
        <v>-204</v>
      </c>
      <c r="G28">
        <v>-277</v>
      </c>
    </row>
    <row r="29" spans="1:7">
      <c r="A29" t="s">
        <v>444</v>
      </c>
      <c r="B29" t="s">
        <v>79</v>
      </c>
      <c r="C29" t="s">
        <v>79</v>
      </c>
      <c r="D29" t="s">
        <v>418</v>
      </c>
      <c r="E29">
        <v>-118</v>
      </c>
      <c r="F29">
        <v>347</v>
      </c>
      <c r="G29">
        <v>474</v>
      </c>
    </row>
    <row r="30" spans="1:7">
      <c r="A30" t="s">
        <v>445</v>
      </c>
      <c r="B30" t="s">
        <v>441</v>
      </c>
      <c r="C30" t="s">
        <v>441</v>
      </c>
      <c r="D30" t="s">
        <v>418</v>
      </c>
      <c r="E30">
        <v>28132</v>
      </c>
      <c r="F30">
        <v>25634</v>
      </c>
      <c r="G30">
        <v>16659</v>
      </c>
    </row>
    <row r="31" spans="1:7">
      <c r="A31" t="s">
        <v>446</v>
      </c>
      <c r="D31" t="s">
        <v>418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/>
  </sheetViews>
  <sheetFormatPr defaultRowHeight="12.75"/>
  <cols>
    <col min="1" max="4" width="25.7109375" customWidth="1"/>
  </cols>
  <sheetData>
    <row r="2" spans="1:7">
      <c r="E2">
        <v>2018</v>
      </c>
      <c r="F2">
        <v>2017</v>
      </c>
      <c r="G2">
        <v>2016</v>
      </c>
    </row>
    <row r="3" spans="1:7">
      <c r="A3" t="s">
        <v>447</v>
      </c>
      <c r="B3" t="s">
        <v>231</v>
      </c>
      <c r="C3" t="s">
        <v>231</v>
      </c>
      <c r="D3" t="s">
        <v>448</v>
      </c>
    </row>
    <row r="4" spans="1:7">
      <c r="A4" t="s">
        <v>432</v>
      </c>
      <c r="B4" t="s">
        <v>232</v>
      </c>
      <c r="C4" t="s">
        <v>232</v>
      </c>
      <c r="D4" t="s">
        <v>448</v>
      </c>
      <c r="E4">
        <v>28250</v>
      </c>
      <c r="F4">
        <v>25287</v>
      </c>
      <c r="G4">
        <v>16185</v>
      </c>
    </row>
    <row r="5" spans="1:7">
      <c r="A5" t="s">
        <v>449</v>
      </c>
    </row>
    <row r="6" spans="1:7">
      <c r="A6" t="s">
        <v>450</v>
      </c>
      <c r="B6" t="s">
        <v>231</v>
      </c>
      <c r="C6" t="s">
        <v>231</v>
      </c>
    </row>
    <row r="7" spans="1:7">
      <c r="A7" t="s">
        <v>451</v>
      </c>
      <c r="B7" t="s">
        <v>236</v>
      </c>
      <c r="C7" t="s">
        <v>236</v>
      </c>
      <c r="D7" t="s">
        <v>448</v>
      </c>
      <c r="E7">
        <v>6647</v>
      </c>
      <c r="F7">
        <v>8000</v>
      </c>
      <c r="G7">
        <v>2946</v>
      </c>
    </row>
    <row r="8" spans="1:7">
      <c r="A8" t="s">
        <v>452</v>
      </c>
      <c r="B8" t="s">
        <v>242</v>
      </c>
      <c r="C8" t="s">
        <v>242</v>
      </c>
      <c r="D8" t="s">
        <v>448</v>
      </c>
      <c r="E8">
        <v>571</v>
      </c>
      <c r="F8">
        <v>-72</v>
      </c>
      <c r="G8">
        <v>83</v>
      </c>
    </row>
    <row r="9" spans="1:7">
      <c r="A9" t="s">
        <v>453</v>
      </c>
      <c r="B9" t="s">
        <v>251</v>
      </c>
      <c r="C9" t="s">
        <v>251</v>
      </c>
      <c r="D9" t="s">
        <v>448</v>
      </c>
      <c r="E9">
        <v>4110</v>
      </c>
      <c r="F9">
        <v>-2224</v>
      </c>
      <c r="G9">
        <v>544</v>
      </c>
    </row>
    <row r="10" spans="1:7">
      <c r="A10" t="s">
        <v>454</v>
      </c>
      <c r="D10" t="s">
        <v>448</v>
      </c>
      <c r="E10">
        <v>1175</v>
      </c>
      <c r="F10">
        <v>1157</v>
      </c>
      <c r="G10">
        <v>829</v>
      </c>
    </row>
    <row r="11" spans="1:7">
      <c r="A11" t="s">
        <v>455</v>
      </c>
      <c r="B11" t="s">
        <v>250</v>
      </c>
      <c r="C11" t="s">
        <v>250</v>
      </c>
      <c r="D11" t="s">
        <v>448</v>
      </c>
      <c r="E11">
        <v>-531</v>
      </c>
      <c r="F11">
        <v>2188</v>
      </c>
      <c r="G11">
        <v>-105</v>
      </c>
    </row>
    <row r="12" spans="1:7">
      <c r="A12" t="s">
        <v>456</v>
      </c>
      <c r="D12" t="s">
        <v>448</v>
      </c>
      <c r="E12">
        <v>-582</v>
      </c>
      <c r="F12">
        <v>-964</v>
      </c>
      <c r="G12">
        <v>-799</v>
      </c>
    </row>
    <row r="13" spans="1:7">
      <c r="A13" t="s">
        <v>457</v>
      </c>
      <c r="D13" t="s">
        <v>448</v>
      </c>
    </row>
    <row r="14" spans="1:7">
      <c r="A14" t="s">
        <v>458</v>
      </c>
      <c r="B14" t="s">
        <v>265</v>
      </c>
      <c r="C14" t="s">
        <v>265</v>
      </c>
      <c r="D14" t="s">
        <v>448</v>
      </c>
      <c r="E14">
        <v>4224</v>
      </c>
      <c r="F14">
        <v>-21507</v>
      </c>
      <c r="G14">
        <v>4174</v>
      </c>
    </row>
    <row r="15" spans="1:7">
      <c r="A15" t="s">
        <v>459</v>
      </c>
      <c r="B15" t="s">
        <v>261</v>
      </c>
      <c r="C15" t="s">
        <v>261</v>
      </c>
      <c r="D15" t="s">
        <v>448</v>
      </c>
      <c r="E15">
        <v>-6776</v>
      </c>
      <c r="F15">
        <v>6016</v>
      </c>
      <c r="G15">
        <v>1260</v>
      </c>
    </row>
    <row r="16" spans="1:7">
      <c r="A16" t="s">
        <v>384</v>
      </c>
      <c r="B16" t="s">
        <v>264</v>
      </c>
      <c r="C16" t="s">
        <v>264</v>
      </c>
      <c r="D16" t="s">
        <v>448</v>
      </c>
      <c r="E16">
        <v>-1067</v>
      </c>
      <c r="F16">
        <v>-115</v>
      </c>
      <c r="G16">
        <v>-207</v>
      </c>
    </row>
    <row r="17" spans="1:7">
      <c r="A17" t="s">
        <v>397</v>
      </c>
      <c r="B17" t="s">
        <v>275</v>
      </c>
      <c r="C17" t="s">
        <v>275</v>
      </c>
      <c r="D17" t="s">
        <v>448</v>
      </c>
      <c r="E17">
        <v>-4623</v>
      </c>
      <c r="F17">
        <v>4662</v>
      </c>
      <c r="G17">
        <v>-1273</v>
      </c>
    </row>
    <row r="18" spans="1:7">
      <c r="A18" t="s">
        <v>398</v>
      </c>
      <c r="B18" t="s">
        <v>277</v>
      </c>
      <c r="C18" t="s">
        <v>277</v>
      </c>
      <c r="D18" t="s">
        <v>448</v>
      </c>
      <c r="E18">
        <v>129</v>
      </c>
      <c r="F18">
        <v>1950</v>
      </c>
      <c r="G18">
        <v>273</v>
      </c>
    </row>
    <row r="19" spans="1:7">
      <c r="A19" t="s">
        <v>460</v>
      </c>
      <c r="D19" t="s">
        <v>448</v>
      </c>
      <c r="E19">
        <v>-612</v>
      </c>
      <c r="F19">
        <v>3966</v>
      </c>
      <c r="G19">
        <v>-1011</v>
      </c>
    </row>
    <row r="20" spans="1:7">
      <c r="A20" t="s">
        <v>401</v>
      </c>
      <c r="B20" t="s">
        <v>266</v>
      </c>
      <c r="C20" t="s">
        <v>266</v>
      </c>
      <c r="D20" t="s">
        <v>448</v>
      </c>
      <c r="E20">
        <v>-1655</v>
      </c>
      <c r="F20">
        <v>2187</v>
      </c>
      <c r="G20">
        <v>-56</v>
      </c>
    </row>
    <row r="21" spans="1:7">
      <c r="A21" t="s">
        <v>403</v>
      </c>
      <c r="B21" t="s">
        <v>277</v>
      </c>
      <c r="C21" t="s">
        <v>277</v>
      </c>
      <c r="D21" t="s">
        <v>448</v>
      </c>
      <c r="E21">
        <v>-696</v>
      </c>
      <c r="F21">
        <v>2303</v>
      </c>
      <c r="G21">
        <v>-217</v>
      </c>
    </row>
    <row r="22" spans="1:7">
      <c r="A22" t="s">
        <v>461</v>
      </c>
      <c r="B22" t="s">
        <v>248</v>
      </c>
      <c r="C22" t="s">
        <v>248</v>
      </c>
      <c r="D22" t="s">
        <v>448</v>
      </c>
      <c r="E22">
        <v>-1151</v>
      </c>
      <c r="F22">
        <v>-1715</v>
      </c>
      <c r="G22">
        <v>358</v>
      </c>
    </row>
    <row r="23" spans="1:7">
      <c r="A23" t="s">
        <v>462</v>
      </c>
      <c r="B23" t="s">
        <v>277</v>
      </c>
      <c r="C23" t="s">
        <v>277</v>
      </c>
      <c r="D23" t="s">
        <v>448</v>
      </c>
      <c r="E23">
        <v>333</v>
      </c>
      <c r="F23">
        <v>121</v>
      </c>
      <c r="G23">
        <v>52</v>
      </c>
    </row>
    <row r="24" spans="1:7">
      <c r="A24" t="s">
        <v>463</v>
      </c>
      <c r="B24" t="s">
        <v>285</v>
      </c>
      <c r="C24" t="s">
        <v>285</v>
      </c>
      <c r="D24" t="s">
        <v>448</v>
      </c>
      <c r="E24">
        <v>27746</v>
      </c>
      <c r="F24">
        <v>31240</v>
      </c>
      <c r="G24">
        <v>23036</v>
      </c>
    </row>
    <row r="25" spans="1:7">
      <c r="A25" t="s">
        <v>464</v>
      </c>
      <c r="B25" t="s">
        <v>286</v>
      </c>
      <c r="C25" t="s">
        <v>286</v>
      </c>
      <c r="D25" t="s">
        <v>465</v>
      </c>
    </row>
    <row r="26" spans="1:7">
      <c r="A26" t="s">
        <v>466</v>
      </c>
      <c r="D26" t="s">
        <v>465</v>
      </c>
      <c r="E26">
        <v>-32773</v>
      </c>
      <c r="F26">
        <v>-86062</v>
      </c>
    </row>
    <row r="27" spans="1:7">
      <c r="A27" t="s">
        <v>467</v>
      </c>
      <c r="B27" t="s">
        <v>287</v>
      </c>
      <c r="C27" t="s">
        <v>287</v>
      </c>
      <c r="D27" t="s">
        <v>465</v>
      </c>
      <c r="E27">
        <v>-3166</v>
      </c>
      <c r="F27">
        <v>-2454</v>
      </c>
      <c r="G27">
        <v>-2847</v>
      </c>
    </row>
    <row r="28" spans="1:7">
      <c r="A28" t="s">
        <v>468</v>
      </c>
      <c r="D28" t="s">
        <v>465</v>
      </c>
      <c r="E28">
        <v>120</v>
      </c>
      <c r="F28">
        <v>146</v>
      </c>
      <c r="G28">
        <v>93</v>
      </c>
    </row>
    <row r="29" spans="1:7">
      <c r="A29" t="s">
        <v>469</v>
      </c>
      <c r="B29" t="s">
        <v>288</v>
      </c>
      <c r="C29" t="s">
        <v>288</v>
      </c>
      <c r="D29" t="s">
        <v>465</v>
      </c>
      <c r="E29">
        <v>9</v>
      </c>
      <c r="F29">
        <v>2</v>
      </c>
      <c r="G29">
        <v>6</v>
      </c>
    </row>
    <row r="30" spans="1:7">
      <c r="A30" t="s">
        <v>470</v>
      </c>
      <c r="D30" t="s">
        <v>465</v>
      </c>
      <c r="E30">
        <v>-673</v>
      </c>
      <c r="F30">
        <v>-715</v>
      </c>
      <c r="G30">
        <v>-707</v>
      </c>
    </row>
    <row r="31" spans="1:7">
      <c r="A31" t="s">
        <v>471</v>
      </c>
      <c r="D31" t="s">
        <v>465</v>
      </c>
      <c r="F31">
        <v>1022</v>
      </c>
    </row>
    <row r="32" spans="1:7">
      <c r="A32" t="s">
        <v>472</v>
      </c>
      <c r="B32" t="s">
        <v>296</v>
      </c>
      <c r="C32" t="s">
        <v>296</v>
      </c>
      <c r="D32" t="s">
        <v>465</v>
      </c>
      <c r="E32">
        <v>-36483</v>
      </c>
      <c r="F32">
        <v>-88061</v>
      </c>
      <c r="G32">
        <v>-3455</v>
      </c>
    </row>
    <row r="33" spans="1:7">
      <c r="A33" t="s">
        <v>473</v>
      </c>
      <c r="B33" t="s">
        <v>297</v>
      </c>
      <c r="C33" t="s">
        <v>297</v>
      </c>
      <c r="D33" t="s">
        <v>474</v>
      </c>
    </row>
    <row r="34" spans="1:7">
      <c r="A34" t="s">
        <v>475</v>
      </c>
      <c r="B34" t="s">
        <v>299</v>
      </c>
      <c r="C34" t="s">
        <v>299</v>
      </c>
      <c r="D34" t="s">
        <v>465</v>
      </c>
      <c r="E34">
        <v>12000</v>
      </c>
      <c r="F34">
        <v>60000</v>
      </c>
    </row>
    <row r="35" spans="1:7">
      <c r="A35" t="s">
        <v>476</v>
      </c>
      <c r="B35" t="s">
        <v>302</v>
      </c>
      <c r="C35" t="s">
        <v>302</v>
      </c>
      <c r="D35" t="s">
        <v>465</v>
      </c>
      <c r="E35">
        <v>-6285</v>
      </c>
      <c r="F35">
        <v>-12290</v>
      </c>
    </row>
    <row r="36" spans="1:7">
      <c r="A36" t="s">
        <v>477</v>
      </c>
      <c r="D36" t="s">
        <v>465</v>
      </c>
      <c r="E36">
        <v>-39</v>
      </c>
      <c r="F36">
        <v>-165</v>
      </c>
    </row>
    <row r="37" spans="1:7">
      <c r="A37" t="s">
        <v>478</v>
      </c>
      <c r="B37" t="s">
        <v>479</v>
      </c>
      <c r="C37" t="s">
        <v>307</v>
      </c>
      <c r="D37" t="s">
        <v>465</v>
      </c>
      <c r="E37">
        <v>-5816</v>
      </c>
      <c r="F37">
        <v>-4854</v>
      </c>
      <c r="G37">
        <v>-4322</v>
      </c>
    </row>
    <row r="38" spans="1:7">
      <c r="A38" t="s">
        <v>480</v>
      </c>
      <c r="B38" t="s">
        <v>311</v>
      </c>
      <c r="C38" t="s">
        <v>311</v>
      </c>
      <c r="D38" t="s">
        <v>474</v>
      </c>
      <c r="E38">
        <v>-140</v>
      </c>
      <c r="F38">
        <v>42691</v>
      </c>
      <c r="G38">
        <v>-4322</v>
      </c>
    </row>
    <row r="39" spans="1:7">
      <c r="A39" t="s">
        <v>481</v>
      </c>
      <c r="B39" t="s">
        <v>482</v>
      </c>
      <c r="C39" t="s">
        <v>312</v>
      </c>
      <c r="D39" t="s">
        <v>474</v>
      </c>
      <c r="E39">
        <v>-8877</v>
      </c>
      <c r="F39">
        <v>-14130</v>
      </c>
      <c r="G39">
        <v>15259</v>
      </c>
    </row>
    <row r="40" spans="1:7">
      <c r="A40" t="s">
        <v>483</v>
      </c>
      <c r="B40" t="s">
        <v>484</v>
      </c>
      <c r="C40" t="s">
        <v>315</v>
      </c>
      <c r="D40" t="s">
        <v>474</v>
      </c>
      <c r="E40">
        <v>39792</v>
      </c>
      <c r="F40">
        <v>53922</v>
      </c>
      <c r="G40">
        <v>38663</v>
      </c>
    </row>
    <row r="41" spans="1:7">
      <c r="A41" t="s">
        <v>485</v>
      </c>
      <c r="B41" t="s">
        <v>316</v>
      </c>
      <c r="C41" t="s">
        <v>316</v>
      </c>
      <c r="D41" t="s">
        <v>474</v>
      </c>
      <c r="E41">
        <v>30915</v>
      </c>
      <c r="F41">
        <v>39792</v>
      </c>
      <c r="G41">
        <v>53922</v>
      </c>
    </row>
    <row r="42" spans="1:7">
      <c r="A42" t="s">
        <v>486</v>
      </c>
      <c r="D42" t="s">
        <v>474</v>
      </c>
    </row>
    <row r="43" spans="1:7">
      <c r="A43" t="s">
        <v>487</v>
      </c>
      <c r="B43" t="s">
        <v>243</v>
      </c>
      <c r="C43" t="s">
        <v>243</v>
      </c>
      <c r="D43" t="s">
        <v>448</v>
      </c>
      <c r="E43">
        <v>1135</v>
      </c>
      <c r="F43">
        <v>848</v>
      </c>
      <c r="G43">
        <v>43</v>
      </c>
    </row>
    <row r="44" spans="1:7">
      <c r="A44" t="s">
        <v>488</v>
      </c>
      <c r="B44" t="s">
        <v>489</v>
      </c>
      <c r="C44" t="s">
        <v>247</v>
      </c>
      <c r="D44" t="s">
        <v>448</v>
      </c>
      <c r="E44">
        <v>14122</v>
      </c>
      <c r="F44">
        <v>12164</v>
      </c>
      <c r="G44">
        <v>8837</v>
      </c>
    </row>
    <row r="45" spans="1:7">
      <c r="A45" t="s">
        <v>490</v>
      </c>
      <c r="D45" t="s">
        <v>474</v>
      </c>
    </row>
    <row r="46" spans="1:7">
      <c r="A46" t="s">
        <v>491</v>
      </c>
      <c r="D46" t="s">
        <v>474</v>
      </c>
      <c r="E46">
        <v>8396</v>
      </c>
      <c r="F46">
        <v>20267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E97F0E-A755-4780-A989-90235AC288D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DB9C9B2-1390-43CC-960C-410D38DA9B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D6DF07-7813-4B14-A050-7195EE0ED5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2021-11-22T06:09:25Z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