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21" i="1" l="1"/>
  <c r="F221" i="1"/>
  <c r="G212" i="1"/>
  <c r="G227" i="1" s="1"/>
  <c r="G11" i="1" s="1"/>
  <c r="F212" i="1"/>
  <c r="G92" i="1"/>
  <c r="F92" i="1"/>
  <c r="G89" i="1"/>
  <c r="F89" i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M377" i="1"/>
  <c r="O376" i="1"/>
  <c r="O375" i="1"/>
  <c r="N375" i="1"/>
  <c r="M375" i="1"/>
  <c r="L375" i="1"/>
  <c r="K375" i="1"/>
  <c r="J375" i="1"/>
  <c r="I375" i="1"/>
  <c r="K373" i="1"/>
  <c r="H373" i="1"/>
  <c r="O371" i="1"/>
  <c r="L371" i="1"/>
  <c r="N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227" i="1" l="1"/>
  <c r="F11" i="1" s="1"/>
  <c r="F13" i="1" s="1"/>
  <c r="F12" i="1"/>
  <c r="F376" i="1" s="1"/>
  <c r="F384" i="1"/>
  <c r="F353" i="1"/>
  <c r="F355" i="1" s="1"/>
  <c r="F357" i="1" s="1"/>
  <c r="F385" i="1"/>
  <c r="G366" i="1"/>
  <c r="F382" i="1"/>
  <c r="F383" i="1"/>
  <c r="G383" i="1"/>
  <c r="G382" i="1"/>
  <c r="G376" i="1"/>
  <c r="G326" i="1"/>
  <c r="L366" i="1"/>
  <c r="J368" i="1"/>
  <c r="J372" i="1"/>
  <c r="F375" i="1"/>
  <c r="J377" i="1"/>
  <c r="H378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J384" i="1"/>
  <c r="M372" i="1"/>
  <c r="K378" i="1"/>
  <c r="K384" i="1"/>
  <c r="F363" i="1"/>
  <c r="N368" i="1"/>
  <c r="J370" i="1"/>
  <c r="H371" i="1"/>
  <c r="N372" i="1"/>
  <c r="L373" i="1"/>
  <c r="H376" i="1"/>
  <c r="N377" i="1"/>
  <c r="L378" i="1"/>
  <c r="H382" i="1"/>
  <c r="H381" i="1"/>
  <c r="G363" i="1"/>
  <c r="O368" i="1"/>
  <c r="I371" i="1"/>
  <c r="O372" i="1"/>
  <c r="I376" i="1"/>
  <c r="G377" i="1"/>
  <c r="O377" i="1"/>
  <c r="M378" i="1"/>
  <c r="I382" i="1"/>
  <c r="H375" i="1"/>
  <c r="F44" i="1"/>
  <c r="H363" i="1"/>
  <c r="G13" i="1"/>
  <c r="G14" i="1" s="1"/>
  <c r="G44" i="1"/>
  <c r="I363" i="1"/>
  <c r="F377" i="1" l="1"/>
  <c r="F366" i="1"/>
  <c r="F14" i="1"/>
  <c r="F378" i="1"/>
  <c r="F370" i="1"/>
  <c r="F59" i="1"/>
  <c r="F67" i="1" s="1"/>
  <c r="F71" i="1" s="1"/>
  <c r="G353" i="1"/>
  <c r="G355" i="1" s="1"/>
  <c r="G357" i="1" s="1"/>
  <c r="G385" i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<sst xmlns="http://schemas.openxmlformats.org/spreadsheetml/2006/main" count="929" uniqueCount="552">
  <si>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</si>
  <si>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</si>
  <si>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</si>
  <si>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</si>
  <si>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</si>
  <si>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</si>
  <si>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</si>
  <si>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</si>
  <si>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</si>
  <si>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</si>
  <si>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</si>
  <si>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</si>
  <si>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</si>
  <si>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</si>
  <si>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</si>
  <si>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</si>
  <si>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</si>
  <si>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</si>
  <si>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</si>
  <si>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</si>
  <si>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</si>
  <si>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</si>
  <si>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</si>
  <si>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</si>
  <si>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</si>
  <si>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</si>
  <si>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</si>
  <si>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</si>
  <si>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</si>
  <si>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</si>
  <si>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</si>
  <si>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</si>
  <si>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</si>
  <si>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</si>
  <si>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</si>
  <si>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</si>
  <si>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</si>
  <si>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</si>
  <si>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</si>
  <si>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</si>
  <si>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</si>
  <si>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</si>
  <si>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</si>
  <si>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</si>
  <si>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</si>
  <si>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</si>
  <si>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</si>
  <si>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</si>
  <si>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</si>
  <si>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</si>
  <si>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</si>
  <si>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</si>
  <si>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</si>
  <si>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</si>
  <si>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</si>
  <si>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</si>
  <si>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</si>
  <si>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</si>
  <si>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</si>
  <si>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</si>
  <si>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</si>
  <si>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</si>
  <si>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</si>
  <si>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</si>
  <si>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</si>
  <si>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</si>
  <si>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</si>
  <si>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</si>
  <si>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</si>
  <si>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</si>
  <si>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</si>
  <si>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</si>
  <si>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</si>
  <si>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</si>
  <si>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</si>
  <si>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</si>
  <si>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</si>
  <si>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</si>
  <si>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</si>
  <si>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</si>
  <si>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</si>
  <si>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</si>
  <si>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</si>
  <si>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</si>
  <si>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</si>
  <si>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</si>
  <si>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</si>
  <si>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</si>
  <si>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</si>
  <si>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</si>
  <si>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</si>
  <si>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</si>
  <si>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</si>
  <si>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</si>
  <si>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</si>
  <si>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</si>
  <si>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</si>
  <si>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</si>
  <si>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</si>
  <si>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</si>
  <si>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</si>
  <si>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</si>
  <si>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</si>
  <si>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</si>
  <si>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</si>
  <si>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</si>
  <si>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</si>
  <si>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</si>
  <si>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</si>
  <si>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</si>
  <si>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</si>
  <si>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</si>
  <si>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</si>
  <si>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</si>
  <si>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</si>
  <si>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</si>
  <si>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</si>
  <si>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</si>
  <si>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</si>
  <si>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</si>
  <si>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</si>
  <si>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</si>
  <si>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</si>
  <si>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</si>
  <si>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</si>
  <si>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</si>
  <si>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</si>
  <si>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</si>
  <si>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</si>
  <si>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</si>
  <si>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</si>
  <si>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</si>
  <si>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</si>
  <si>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</si>
  <si>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</si>
  <si>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</si>
  <si>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</si>
  <si>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</si>
  <si>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</si>
  <si>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</si>
  <si>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</si>
  <si>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</si>
  <si>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</si>
  <si>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</si>
  <si>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</si>
  <si>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</si>
  <si>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</si>
  <si>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</si>
  <si>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</si>
  <si>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</si>
  <si>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</si>
  <si>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</si>
  <si>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</si>
  <si>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</si>
  <si>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</si>
  <si>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</si>
  <si>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</si>
  <si>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</si>
  <si>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</si>
  <si>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</si>
  <si>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</si>
  <si>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</si>
  <si>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</si>
  <si>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</si>
  <si>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</si>
  <si>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</si>
  <si>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</si>
  <si>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</si>
  <si>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</si>
  <si>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</si>
  <si>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</si>
  <si>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</si>
  <si>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</si>
  <si>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</si>
  <si>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</si>
  <si>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</si>
  <si>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</si>
  <si>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</si>
  <si>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</si>
  <si>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</si>
  <si>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</si>
  <si>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</si>
  <si>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</si>
  <si>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</si>
  <si>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</si>
  <si>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</si>
  <si>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</si>
  <si>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</si>
  <si>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</si>
  <si>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</si>
  <si>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</si>
  <si>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</si>
  <si>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</si>
  <si>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</si>
  <si>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</si>
  <si>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</si>
  <si>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</si>
  <si>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</si>
  <si>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</si>
  <si>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</si>
  <si>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</si>
  <si>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</si>
  <si>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</si>
  <si>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</si>
  <si>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</si>
  <si>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</si>
  <si>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</si>
  <si>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</si>
  <si>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</si>
  <si>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</si>
  <si>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</si>
  <si>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</si>
  <si>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</si>
  <si>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</si>
  <si>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</si>
  <si>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</si>
  <si>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</si>
  <si>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</si>
  <si>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</si>
  <si>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</si>
  <si>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</si>
  <si>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</si>
  <si>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</si>
  <si>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</si>
  <si>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</si>
  <si>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</si>
  <si>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</si>
  <si>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</si>
  <si>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</si>
  <si>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</si>
  <si>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</si>
  <si>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</si>
  <si>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</si>
  <si>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</si>
  <si>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</si>
  <si>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</si>
  <si>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</si>
  <si>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</si>
  <si>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</si>
  <si>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</si>
  <si>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</si>
  <si>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</si>
  <si>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</si>
  <si>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</si>
  <si>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</si>
  <si>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</si>
  <si>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</si>
  <si>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</si>
  <si>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</si>
  <si>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</si>
  <si>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</si>
  <si>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</si>
  <si>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</si>
  <si>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</si>
  <si>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</si>
  <si>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</si>
  <si>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</si>
  <si>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</si>
  <si>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</si>
  <si>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</si>
  <si>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</si>
  <si>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</si>
  <si>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</si>
  <si>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</si>
  <si>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</si>
  <si>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</si>
  <si>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</si>
  <si>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</si>
  <si>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</si>
  <si>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</si>
  <si>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</si>
  <si>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</si>
  <si>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</si>
  <si>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</si>
  <si>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</si>
  <si>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</si>
  <si>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</si>
  <si>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</si>
  <si>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</si>
  <si>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</si>
  <si>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</si>
  <si>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</si>
  <si>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</si>
  <si>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</si>
  <si>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</si>
  <si>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</si>
  <si>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</si>
  <si>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</si>
  <si>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</si>
  <si>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</si>
  <si>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</si>
  <si>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</si>
  <si>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</si>
  <si>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</si>
  <si>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</si>
  <si>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</si>
  <si>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</si>
  <si>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</si>
  <si>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</si>
  <si>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</si>
  <si>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</si>
  <si>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</si>
  <si>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</si>
  <si>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</si>
  <si>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</si>
  <si>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</si>
  <si>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</si>
  <si>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</si>
  <si>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</si>
  <si>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</si>
  <si>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</si>
  <si>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</si>
  <si>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</si>
  <si>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</si>
  <si>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</si>
  <si>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</si>
  <si>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</si>
  <si>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</si>
  <si>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</si>
  <si>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</si>
  <si>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</si>
  <si>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</si>
  <si>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</si>
  <si>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</si>
  <si>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</si>
  <si>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</si>
  <si>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</si>
  <si>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</si>
  <si>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</si>
  <si>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</si>
  <si>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</si>
  <si>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</si>
  <si>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</si>
  <si>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</si>
  <si>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</si>
  <si>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</si>
  <si>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</si>
  <si>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</si>
  <si>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</si>
  <si>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</si>
  <si>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</si>
  <si>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</si>
  <si>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</si>
  <si>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</si>
  <si>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</si>
  <si>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</si>
  <si>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</si>
  <si>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</si>
  <si>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</si>
  <si>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</si>
  <si>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</si>
  <si>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</si>
  <si>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</si>
  <si>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</si>
  <si>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</si>
  <si>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</si>
  <si>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</si>
  <si>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</si>
  <si>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</si>
  <si>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</si>
  <si>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</si>
  <si>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</si>
  <si>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</si>
  <si>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</si>
  <si>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</si>
  <si>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</si>
  <si>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</si>
  <si>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</si>
  <si>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</si>
  <si>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</si>
  <si>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</si>
  <si>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</si>
  <si>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</si>
  <si>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</si>
  <si>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</si>
  <si>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Cash and cash equivalents</t>
  </si>
  <si>
    <t>Marketable securities</t>
  </si>
  <si>
    <t>Accounts receivable, net of allowance and reserves of $18,860 and $11,489, respectively</t>
  </si>
  <si>
    <t>Other current assets</t>
  </si>
  <si>
    <t>Total current assets</t>
  </si>
  <si>
    <t>Property and equipment, net of accumulated depreciation and amortization</t>
  </si>
  <si>
    <t>Property and Equipment</t>
  </si>
  <si>
    <t>Goodwill</t>
  </si>
  <si>
    <t>Intangible assets, net of accumulated amortization</t>
  </si>
  <si>
    <t>Intangibles - Accumulated Amortisation</t>
  </si>
  <si>
    <t>Long-term investments</t>
  </si>
  <si>
    <t>Deferred income taxes</t>
  </si>
  <si>
    <t>Other non-current assets</t>
  </si>
  <si>
    <t>TOTAL ASSETS</t>
  </si>
  <si>
    <t>LIABILITIES AND SHAREHOLDERS' EQUITY</t>
  </si>
  <si>
    <t>LIABILITIES:</t>
  </si>
  <si>
    <t>Current portion of long-term debt</t>
  </si>
  <si>
    <t>Accounts payable, trade</t>
  </si>
  <si>
    <t>Deferred revenue</t>
  </si>
  <si>
    <t>Accrued Revenue</t>
  </si>
  <si>
    <t>Accrued expenses and other current liabilities</t>
  </si>
  <si>
    <t>Accruals</t>
  </si>
  <si>
    <t>Total current liabilities</t>
  </si>
  <si>
    <t>Long-term debt, net</t>
  </si>
  <si>
    <t>Income taxes payable</t>
  </si>
  <si>
    <t>Other long-term liabilities</t>
  </si>
  <si>
    <t>Redeemable noncontrolling interests</t>
  </si>
  <si>
    <t>Commitments and contingencies</t>
  </si>
  <si>
    <t>SHAREHOLDERS' EQUITY:</t>
  </si>
  <si>
    <t>Common stock $.001 par value; authorized 1,600,000 shares; issued 262,303 and 260,624 shares, respectively, and outstanding 77,963 and 76,829 shares, respectively</t>
  </si>
  <si>
    <t>Class B convertible common stock $.001 par value; authorized 400,000 shares; issued 16,157 shares and outstanding 5,789 shares</t>
  </si>
  <si>
    <t>Additional paid-in capital</t>
  </si>
  <si>
    <t>Retained earnings</t>
  </si>
  <si>
    <t>Accumulated other comprehensive loss</t>
  </si>
  <si>
    <t>Treasury stock 194,708 and 194,163 shares, respectively</t>
  </si>
  <si>
    <t>Total IAC shareholders' equity</t>
  </si>
  <si>
    <t>Noncontrolling interests</t>
  </si>
  <si>
    <t>Total shareholders' equity</t>
  </si>
  <si>
    <t>Revenue</t>
  </si>
  <si>
    <t>Operating costs and expenses:</t>
  </si>
  <si>
    <t>Cost of revenue (exclusive of depreciation shown separately below)</t>
  </si>
  <si>
    <t>Selling and marketing expense</t>
  </si>
  <si>
    <t>Selling and distribution expenses</t>
  </si>
  <si>
    <t>General and administrative expense</t>
  </si>
  <si>
    <t>Product development expense</t>
  </si>
  <si>
    <t>Amortization of intangibles</t>
  </si>
  <si>
    <t>Amortisation of assets</t>
  </si>
  <si>
    <t>Goodwill impairment</t>
  </si>
  <si>
    <t>Total operating costs and expenses</t>
  </si>
  <si>
    <t>Operating income (loss)</t>
  </si>
  <si>
    <t>Operating Profit</t>
  </si>
  <si>
    <t>Interest expense</t>
  </si>
  <si>
    <t>Other income (expense), net</t>
  </si>
  <si>
    <t>Other Income - net</t>
  </si>
  <si>
    <t>Earnings (loss) before income taxes</t>
  </si>
  <si>
    <t>Profit before Zakat</t>
  </si>
  <si>
    <t>Income tax (provision) benefit</t>
  </si>
  <si>
    <t>Net earnings (loss)</t>
  </si>
  <si>
    <t>Profit for the period</t>
  </si>
  <si>
    <t>Net earnings attributable to noncontrolling interests</t>
  </si>
  <si>
    <t>Net earnings (loss) attributable to IAC shareholders</t>
  </si>
  <si>
    <t>Per share information attributable to IAC shareholders:</t>
  </si>
  <si>
    <t>Basic earnings (loss) per share</t>
  </si>
  <si>
    <t>Diluted earnings (loss) per share</t>
  </si>
  <si>
    <t>Stock-based compensation expense by function:</t>
  </si>
  <si>
    <t>Cost of revenue</t>
  </si>
  <si>
    <t>Other comprehensive (loss) income, net of tax:</t>
  </si>
  <si>
    <t>Total Other Comprehensive Income (Loss)</t>
  </si>
  <si>
    <t>Total Other Comprehensive Income</t>
  </si>
  <si>
    <t>Change in foreign currency translation adjustment</t>
  </si>
  <si>
    <t>Change in unrealized gains and losses on available-for-sale securities (net of tax benefit of $3,846 and $884 in 2017 and 2016, respectively)</t>
  </si>
  <si>
    <t>Total other comprehensive (loss) income</t>
  </si>
  <si>
    <t>Comprehensive income (loss), net of tax</t>
  </si>
  <si>
    <t>Components of comprehensive (income) loss attributable to noncontrolling interests:</t>
  </si>
  <si>
    <t>Change in foreign currency translation adjustment attributable to noncontrolling interests</t>
  </si>
  <si>
    <t>Change in unrealized gain and losses of available-for-sale securities attributable to noncontrolling interests</t>
  </si>
  <si>
    <t>Comprehensive income attributable to noncontrolling interests</t>
  </si>
  <si>
    <t>Cash flows from operating activities:</t>
  </si>
  <si>
    <t>Operating Activities</t>
  </si>
  <si>
    <t>Adjustments to reconcile net earnings (loss) to net cash provided by operating activities:</t>
  </si>
  <si>
    <t>Stock-based compensation expense</t>
  </si>
  <si>
    <t>Bad debt expense</t>
  </si>
  <si>
    <t>Unrealized gains on equity securities, net</t>
  </si>
  <si>
    <t>Gains from the sale of businesses and investments, net</t>
  </si>
  <si>
    <t>Other adjustments, net</t>
  </si>
  <si>
    <t>Changes in assets and liabilities, net of effects of acquisitions and dispositions:</t>
  </si>
  <si>
    <t>Accounts receivable</t>
  </si>
  <si>
    <t>Other assets</t>
  </si>
  <si>
    <t>Accounts payable and other liabilities</t>
  </si>
  <si>
    <t>Income taxes payable and receivable</t>
  </si>
  <si>
    <t xml:space="preserve">Adjustment for Income Tax Paid </t>
  </si>
  <si>
    <t>Net cash provided by operating activities</t>
  </si>
  <si>
    <t>Cash flows from investing activities:</t>
  </si>
  <si>
    <t>Investing Activities</t>
  </si>
  <si>
    <t>Acquisitions, net of cash acquired</t>
  </si>
  <si>
    <t>Capital expenditures</t>
  </si>
  <si>
    <t>Proceeds from maturities and sales of marketable debt securities</t>
  </si>
  <si>
    <t>Purchases of marketable debt securities</t>
  </si>
  <si>
    <t>Investments in time deposits</t>
  </si>
  <si>
    <t>Proceeds from maturities of time deposits</t>
  </si>
  <si>
    <t>Net proceeds from the sale of businesses and investments</t>
  </si>
  <si>
    <t>Purchases of investments</t>
  </si>
  <si>
    <t>Other, net</t>
  </si>
  <si>
    <t>Net cash (used in) provided by investing activities</t>
  </si>
  <si>
    <t>Cash flows from financing activities:</t>
  </si>
  <si>
    <t>Financing Activities</t>
  </si>
  <si>
    <t>Proceeds from issuance of IAC debt</t>
  </si>
  <si>
    <t>Repurchases of IAC debt</t>
  </si>
  <si>
    <t>Proceeds from issuance of Match Group debt</t>
  </si>
  <si>
    <t>Principal payments on Match Group debt</t>
  </si>
  <si>
    <t>Borrowing under ANGI Homeservices Term Loan</t>
  </si>
  <si>
    <t>Principal payments on ANGI Homeservices Term Loan</t>
  </si>
  <si>
    <t>Purchase of exchangeable note hedge</t>
  </si>
  <si>
    <t>Proceeds from issuance of warrants</t>
  </si>
  <si>
    <t>Debt issuance costs</t>
  </si>
  <si>
    <t>Finance Costs</t>
  </si>
  <si>
    <t>Purchase of IAC treasury stock</t>
  </si>
  <si>
    <t>Purchase of Match Group treasury stock</t>
  </si>
  <si>
    <t>Proceeds from the exercise of IAC stock options</t>
  </si>
  <si>
    <t>Proceeds from the exercise of Match Group and ANGI Homeservices stock options</t>
  </si>
  <si>
    <t>Withholding taxes paid on behalf of IAC employees on net settled stock-based awards</t>
  </si>
  <si>
    <t>Withholding taxes paid on behalf of Match Group and ANGI Homeservices employees on net settled stock- based awards</t>
  </si>
  <si>
    <t>Purchase of Match Group stock-based awards</t>
  </si>
  <si>
    <t>Dividends paid to Match Group noncontrolling interests</t>
  </si>
  <si>
    <t xml:space="preserve">Dividend paid to shareholders to parent on minority interests </t>
  </si>
  <si>
    <t>Purchase of noncontrolling interests</t>
  </si>
  <si>
    <t>Acquisition-related contingent consideration payments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</si>
  <si>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</si>
  <si>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</si>
  <si>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</si>
  <si>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</si>
  <si>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</si>
  <si>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other income (expense), net</t>
  </si>
  <si>
    <t>land and buildings</t>
  </si>
  <si>
    <t>accumulated depreciation and amortisation</t>
  </si>
  <si>
    <t>land</t>
  </si>
  <si>
    <t>deferred tax asset</t>
  </si>
  <si>
    <t>other non-current liabilities</t>
  </si>
  <si>
    <t>changed value</t>
  </si>
  <si>
    <t>cost of goods sold</t>
  </si>
  <si>
    <t>cost of revenue (exclusive of depreciation shown separately below)</t>
  </si>
  <si>
    <t>deleted value</t>
  </si>
  <si>
    <t>selling and marketing expense</t>
  </si>
  <si>
    <t>administrative expenses</t>
  </si>
  <si>
    <t>research and development</t>
  </si>
  <si>
    <t>general and administrative expense</t>
  </si>
  <si>
    <t>product development expense</t>
  </si>
  <si>
    <t>changed sign</t>
  </si>
  <si>
    <t>amortisation</t>
  </si>
  <si>
    <t>amortization of intangibles</t>
  </si>
  <si>
    <t>interest expense</t>
  </si>
  <si>
    <t>added value</t>
  </si>
  <si>
    <t>current taxation</t>
  </si>
  <si>
    <t>income tax (provision) benefit</t>
  </si>
  <si>
    <t>net earnings attributable to noncontrolling interests</t>
  </si>
  <si>
    <t>buildings and leasehold improvements</t>
  </si>
  <si>
    <t>computer equipment and capitalized software</t>
  </si>
  <si>
    <t>furniture and other equipment</t>
  </si>
  <si>
    <t>projects in progress</t>
  </si>
  <si>
    <t>accumulated depreciation and amortization</t>
  </si>
  <si>
    <t>property, plant and equipment</t>
  </si>
  <si>
    <t>marketable securities</t>
  </si>
  <si>
    <t>marketable investments</t>
  </si>
  <si>
    <t>long term investments</t>
  </si>
  <si>
    <t>long-term investments</t>
  </si>
  <si>
    <t>deferred income taxes</t>
  </si>
  <si>
    <t>long term tax payable</t>
  </si>
  <si>
    <t>income taxes payable</t>
  </si>
  <si>
    <t>deferred tax liability</t>
  </si>
  <si>
    <t>other long-term liabilities</t>
  </si>
  <si>
    <t>ordinary shares</t>
  </si>
  <si>
    <t>common stock $0.001 par value</t>
  </si>
  <si>
    <t>class B convertible common stock $0.001 par value</t>
  </si>
  <si>
    <t>additional paid-in capital</t>
  </si>
  <si>
    <t>noncontrolling interests</t>
  </si>
  <si>
    <t>treasury stock</t>
  </si>
  <si>
    <t>redeemable noncontrolling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</si>
</sst>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EB-470A-895D-853AFA25D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6E-47D0-87D3-1D219B053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EB-4E52-87A2-BA6CBE5D03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C7-437A-9761-8890B97E7F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4F-4B30-9100-548A28EE0A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744-BADF-D54D9E6968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33-4DA6-8DA8-700B8E0231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D1-4A9C-8479-42AA5EF52E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E3-422F-8071-31E3AD4E1B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19-4086-8D7C-F4C8066BF1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70-4311-BBC0-FC37417B5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12-4832-A86F-44B355F2A3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82-4D18-9C4B-FF1119201E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06-4B8E-964E-D559B7D9E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340-4BBA-9E15-3C71C2761E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4.8554687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626961</v>
      </c>
      <c r="G6" s="7">
        <f t="shared" ref="G6:O6" si="1">IF(G4=$BF$1,"",G71)</f>
        <v>304924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4111846</v>
      </c>
      <c r="G7" s="7">
        <f t="shared" ref="G7:O7" si="2">IF(G4=$BF$1,"",G128)</f>
        <v>3742605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2762739</v>
      </c>
      <c r="G8" s="7">
        <f t="shared" ref="G8:O8" si="3">IF(G4=$BF$1,"",G161)</f>
        <v>2125205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883558</v>
      </c>
      <c r="G9" s="7">
        <f t="shared" ref="G9:O9" si="4">IF(G4=$BF$1,"",G189)</f>
        <v>799728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2373539</v>
      </c>
      <c r="G10" s="7">
        <f t="shared" ref="G10:O10" si="5">IF(G4=$BF$1,"",G210)</f>
        <v>2078392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3617488</v>
      </c>
      <c r="G11" s="7">
        <f t="shared" ref="G11:O11" si="6">IF(G4=$BF$1,"",G227)</f>
        <v>2989690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6874585</v>
      </c>
      <c r="G12" s="35">
        <f t="shared" ref="G12:O12" si="7">IF(G4=$BF$1,"",SUM(G7:G8))</f>
        <v>5867810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6874585</v>
      </c>
      <c r="G13" s="35">
        <f t="shared" ref="G13:O13" si="8">IF(G4=$BF$1,"",SUM(G9:G11))</f>
        <v>5867810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4262892</v>
      </c>
      <c r="G24">
        <v>3307239</v>
      </c>
      <c r="H24">
        <v>3139882</v>
      </c>
    </row>
    <row r="25" spans="5:16">
      <c r="E25" s="1" t="s">
        <v>27</v>
      </c>
      <c r="F25">
        <v>911146</v>
      </c>
      <c r="G25">
        <v>651008</v>
      </c>
      <c r="H25">
        <v>2305</v>
      </c>
      <c r="P25" s="48" t="s">
        <v>513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3351746</v>
      </c>
      <c r="G30" s="7">
        <f>IF(G4=$BF$1,"",G24-G25+ABS(G26)-G27-G28-G29)</f>
        <v>2656231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60650</v>
      </c>
      <c r="P31" s="48" t="s">
        <v>516</v>
      </c>
    </row>
    <row r="32" spans="5:16">
      <c r="E32" s="1" t="s">
        <v>34</v>
      </c>
    </row>
    <row r="33" spans="5:16">
      <c r="E33" s="1" t="s">
        <v>35</v>
      </c>
      <c r="F33">
        <v>1519440</v>
      </c>
      <c r="G33">
        <v>1381221</v>
      </c>
      <c r="H33">
        <v>1253097</v>
      </c>
      <c r="P33" s="48" t="s">
        <v>513</v>
      </c>
    </row>
    <row r="34" spans="5:16">
      <c r="E34" s="1" t="s">
        <v>36</v>
      </c>
      <c r="F34">
        <v>774079</v>
      </c>
      <c r="G34">
        <v>719257</v>
      </c>
      <c r="H34">
        <v>607597</v>
      </c>
      <c r="P34" s="48" t="s">
        <v>513</v>
      </c>
    </row>
    <row r="35" spans="5:16">
      <c r="E35" s="1" t="s">
        <v>37</v>
      </c>
      <c r="F35">
        <v>309329</v>
      </c>
      <c r="G35">
        <v>250879</v>
      </c>
      <c r="H35">
        <v>19364</v>
      </c>
      <c r="P35" s="48" t="s">
        <v>513</v>
      </c>
    </row>
    <row r="36" spans="5:16">
      <c r="E36" s="1" t="s">
        <v>38</v>
      </c>
      <c r="F36">
        <v>0</v>
      </c>
      <c r="G36">
        <v>0</v>
      </c>
      <c r="H36">
        <v>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75360</v>
      </c>
      <c r="G40">
        <v>74265</v>
      </c>
      <c r="H40">
        <v>71676</v>
      </c>
    </row>
    <row r="41" spans="5:16">
      <c r="E41" s="1" t="s">
        <v>43</v>
      </c>
      <c r="F41">
        <v>108399</v>
      </c>
      <c r="G41">
        <v>42143</v>
      </c>
      <c r="H41">
        <v>79426</v>
      </c>
      <c r="P41" s="48" t="s">
        <v>522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2786607</v>
      </c>
      <c r="G43" s="7">
        <f>G32+G33+G34+G35+G36+G37+G38+G39+G40+G41+G42</f>
        <v>2467765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565139</v>
      </c>
      <c r="G44" s="7">
        <f>IF(G4=$BF$1,"",G30+G31-G43)</f>
        <v>188466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109327</v>
      </c>
      <c r="G49">
        <v>105295</v>
      </c>
      <c r="H49">
        <v>-109110</v>
      </c>
      <c r="P49" s="48" t="s">
        <v>522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305746</v>
      </c>
      <c r="G54" s="38">
        <v>-16213</v>
      </c>
      <c r="P54" s="48" t="s">
        <v>526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H57">
        <v>6033</v>
      </c>
      <c r="P57" s="48" t="s">
        <v>516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761558</v>
      </c>
      <c r="G59" s="7">
        <f>IF(G4=$BF$1,"",G44+G45+G46+G47+G48-G49-G50-G51+G52-G53+G54+G55-G56+G57+G58)</f>
        <v>66958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3811</v>
      </c>
      <c r="G60">
        <v>-291050</v>
      </c>
      <c r="H60">
        <v>64934</v>
      </c>
      <c r="P60" s="48" t="s">
        <v>522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757747</v>
      </c>
      <c r="G67" s="7">
        <f>IF(G4=$BF$1,"",SUM(G59,-G60,-ABS(G61),-G62,-G66))</f>
        <v>358008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  <c r="F68" s="38">
        <v>-130786</v>
      </c>
      <c r="G68" s="38">
        <v>-53084</v>
      </c>
      <c r="P68" s="48" t="s">
        <v>526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626961</v>
      </c>
      <c r="G71" s="7">
        <f t="shared" ref="G71:O71" si="14">IF(G4=$BF$1,"",SUM(G67:G70))</f>
        <v>304924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626961</v>
      </c>
      <c r="G83" s="7">
        <f t="shared" ref="G83:O83" si="15">IF(G4=$BF$1,"",SUM(G71:G82))</f>
        <v>304924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249026+11591</f>
        <v>260617</v>
      </c>
      <c r="G89" s="38">
        <f>246038+14390</f>
        <v>260428</v>
      </c>
      <c r="P89" s="48" t="s">
        <v>526</v>
      </c>
    </row>
    <row r="90" spans="5:16">
      <c r="E90" s="1" t="s">
        <v>82</v>
      </c>
    </row>
    <row r="91" spans="5:16">
      <c r="E91" s="1" t="s">
        <v>83</v>
      </c>
      <c r="F91" s="38">
        <v>29204</v>
      </c>
      <c r="G91" s="38">
        <v>19094</v>
      </c>
      <c r="P91" s="48" t="s">
        <v>526</v>
      </c>
    </row>
    <row r="92" spans="5:16">
      <c r="E92" s="12" t="s">
        <v>84</v>
      </c>
      <c r="F92">
        <f>229083+86694</f>
        <v>315777</v>
      </c>
      <c r="G92">
        <f>218529+88930</f>
        <v>307459</v>
      </c>
      <c r="P92" s="48" t="s">
        <v>513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605598</v>
      </c>
      <c r="G98" s="7">
        <f>IF(G4=$BF$1,"",G89+G90+G91+G92+G93+G94+G95+G96)</f>
        <v>586981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-286798</v>
      </c>
      <c r="G99" s="38">
        <v>-271811</v>
      </c>
      <c r="P99" s="48" t="s">
        <v>526</v>
      </c>
    </row>
    <row r="100" spans="5:16">
      <c r="E100" s="6" t="s">
        <v>90</v>
      </c>
      <c r="F100" s="7">
        <f>F98+F99</f>
        <v>318800</v>
      </c>
      <c r="G100" s="7">
        <f t="shared" ref="G100:O100" si="17">IF(G4=$BF$1,"",G98+G99)</f>
        <v>315170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2726859</v>
      </c>
      <c r="G101">
        <v>2559066</v>
      </c>
    </row>
    <row r="102" spans="5:16">
      <c r="E102" s="1" t="s">
        <v>92</v>
      </c>
    </row>
    <row r="103" spans="5:16">
      <c r="E103" s="1" t="s">
        <v>93</v>
      </c>
      <c r="F103">
        <v>631422</v>
      </c>
      <c r="G103">
        <v>663737</v>
      </c>
    </row>
    <row r="104" spans="5:16">
      <c r="E104" s="6" t="s">
        <v>94</v>
      </c>
      <c r="F104" s="7">
        <f>F101+F102+F103</f>
        <v>3358281</v>
      </c>
      <c r="G104" s="7">
        <f t="shared" ref="G104:O104" si="18">IF(G4=$BF$1,"",G101+G102+G103)</f>
        <v>3222803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64786</v>
      </c>
      <c r="G111">
        <v>66321</v>
      </c>
      <c r="P111" s="48" t="s">
        <v>513</v>
      </c>
    </row>
    <row r="112" spans="5:16">
      <c r="E112" s="1" t="s">
        <v>102</v>
      </c>
    </row>
    <row r="113" spans="5:16">
      <c r="E113" s="1" t="s">
        <v>103</v>
      </c>
      <c r="F113">
        <v>235055</v>
      </c>
      <c r="G113">
        <v>64977</v>
      </c>
      <c r="P113" s="48" t="s">
        <v>513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134924</v>
      </c>
      <c r="G125">
        <v>73334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4111846</v>
      </c>
      <c r="G128" s="7">
        <f t="shared" ref="G128:O128" si="19">IF(G4=$BF$1,"",G100+SUM(G104:G126))</f>
        <v>3742605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2131632</v>
      </c>
      <c r="G130">
        <v>1630809</v>
      </c>
    </row>
    <row r="131" spans="5:16">
      <c r="E131" s="1" t="s">
        <v>118</v>
      </c>
      <c r="F131" s="38">
        <v>123665</v>
      </c>
      <c r="G131" s="38">
        <v>4995</v>
      </c>
      <c r="P131" s="48" t="s">
        <v>526</v>
      </c>
    </row>
    <row r="132" spans="5:16">
      <c r="E132" s="1" t="s">
        <v>119</v>
      </c>
    </row>
    <row r="133" spans="5:16">
      <c r="E133" s="1" t="s">
        <v>120</v>
      </c>
      <c r="F133">
        <v>279189</v>
      </c>
      <c r="G133">
        <v>304027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2534486</v>
      </c>
      <c r="G140" s="7">
        <f t="shared" ref="G140:O140" si="20">IF(G4=$BF$1,"",G130+G131+G132+G133+G134+G135+G136+G139)</f>
        <v>1939831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  <c r="F158">
        <v>228253</v>
      </c>
      <c r="G158">
        <v>185374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228253</v>
      </c>
      <c r="G160" s="7">
        <f>IF(G4=$BF$1,"",G146+G147+G148+G149+G150+G151+G152+G153+G154+G155+G156+G157+G158+G159)</f>
        <v>185374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2762739</v>
      </c>
      <c r="G161" s="7">
        <f t="shared" ref="G161:O161" si="22">IF(G4=$BF$1,"",G140+G145+G160)</f>
        <v>2125205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13750</v>
      </c>
      <c r="G167">
        <v>13750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74907</v>
      </c>
      <c r="G172">
        <v>76571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/>
      <c r="G181"/>
      <c r="P181" s="48" t="s">
        <v>516</v>
      </c>
    </row>
    <row r="183" spans="5:16">
      <c r="E183" s="1" t="s">
        <v>160</v>
      </c>
    </row>
    <row r="184" spans="5:16">
      <c r="E184" s="12" t="s">
        <v>161</v>
      </c>
      <c r="F184">
        <v>434886</v>
      </c>
      <c r="G184">
        <v>366924</v>
      </c>
    </row>
    <row r="185" spans="5:16">
      <c r="E185" s="12" t="s">
        <v>162</v>
      </c>
      <c r="F185">
        <v>360015</v>
      </c>
      <c r="G185">
        <v>342483</v>
      </c>
    </row>
    <row r="187" spans="5:16">
      <c r="E187" s="1" t="s">
        <v>163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883558</v>
      </c>
      <c r="G189" s="7">
        <f t="shared" ref="G189:O189" si="23">IF(G4=$BF$1,"",SUM(G163:G188))</f>
        <v>799728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2245548</v>
      </c>
      <c r="G193">
        <v>1979469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 s="38">
        <v>37584</v>
      </c>
      <c r="G198" s="38">
        <v>25624</v>
      </c>
      <c r="P198" s="48" t="s">
        <v>526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23600</v>
      </c>
      <c r="G203" s="38">
        <v>35070</v>
      </c>
      <c r="P203" s="48" t="s">
        <v>526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66807</v>
      </c>
      <c r="G209">
        <v>38229</v>
      </c>
    </row>
    <row r="210" spans="5:16">
      <c r="E210" s="6" t="s">
        <v>14</v>
      </c>
      <c r="F210" s="7">
        <f>SUM(F191:F209)</f>
        <v>2373539</v>
      </c>
      <c r="G210" s="7">
        <f t="shared" ref="G210:O210" si="24">IF(G4=$BF$1,"",SUM(G191:G209))</f>
        <v>2078392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262+16+12022387</f>
        <v>12022665</v>
      </c>
      <c r="G212">
        <f>261+16+12165002</f>
        <v>12165279</v>
      </c>
      <c r="P212" s="48" t="s">
        <v>513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1258794</v>
      </c>
      <c r="G217">
        <v>595038</v>
      </c>
    </row>
    <row r="218" spans="5:16">
      <c r="E218" s="1" t="s">
        <v>188</v>
      </c>
    </row>
    <row r="219" spans="5:16">
      <c r="E219" s="1" t="s">
        <v>189</v>
      </c>
      <c r="F219">
        <v>-128722</v>
      </c>
      <c r="G219">
        <v>-103568</v>
      </c>
    </row>
    <row r="220" spans="5:16">
      <c r="E220" s="1" t="s">
        <v>190</v>
      </c>
    </row>
    <row r="221" spans="5:16">
      <c r="E221" s="1" t="s">
        <v>67</v>
      </c>
      <c r="F221">
        <f>65687+708676</f>
        <v>774363</v>
      </c>
      <c r="G221">
        <f>42867+516795</f>
        <v>559662</v>
      </c>
      <c r="P221" s="48" t="s">
        <v>513</v>
      </c>
    </row>
    <row r="222" spans="5:16">
      <c r="E222" s="1" t="s">
        <v>191</v>
      </c>
    </row>
    <row r="223" spans="5:16">
      <c r="E223" s="1" t="s">
        <v>192</v>
      </c>
      <c r="F223" s="38">
        <v>-10309612</v>
      </c>
      <c r="G223" s="38">
        <v>-10226721</v>
      </c>
      <c r="P223" s="48" t="s">
        <v>526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3617488</v>
      </c>
      <c r="G227" s="7">
        <f t="shared" ref="G227:O227" si="25">IF(G4=$BF$1,"",SUM(G212:G226))</f>
        <v>2989690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75360</v>
      </c>
      <c r="G271">
        <v>74265</v>
      </c>
      <c r="H271">
        <v>71676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108399</v>
      </c>
      <c r="G275">
        <v>42143</v>
      </c>
      <c r="H275">
        <v>354793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48445</v>
      </c>
      <c r="G278">
        <v>28930</v>
      </c>
      <c r="H278">
        <v>17733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27034</v>
      </c>
      <c r="G284">
        <v>655</v>
      </c>
      <c r="H284">
        <v>8998</v>
      </c>
    </row>
    <row r="285" spans="5:8">
      <c r="E285" s="1" t="s">
        <v>248</v>
      </c>
      <c r="F285">
        <v>238420</v>
      </c>
      <c r="G285">
        <v>264618</v>
      </c>
      <c r="H285">
        <v>104820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  <c r="F290">
        <v>-124170</v>
      </c>
      <c r="G290">
        <v>0</v>
      </c>
      <c r="H290">
        <v>0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373488</v>
      </c>
      <c r="G296" s="7">
        <f>IF(G4=$BF$1,"",G271+G272+G273+G274+G275+G276+G277+G278+G279+G280+G281+G282+G283+G284+G285+G286+G287+G288+G289+G290+G291+G292+G293+G294+G295)</f>
        <v>410611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373488</v>
      </c>
      <c r="G297" s="7">
        <f t="shared" ref="G297:O297" si="27">IF(G4=$BF$1,"",MIN(F267,F268,F269)+F296)</f>
        <v>373488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-34828</v>
      </c>
      <c r="G303">
        <v>-115169</v>
      </c>
      <c r="H303">
        <v>1283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14789</v>
      </c>
      <c r="G309">
        <v>-246124</v>
      </c>
      <c r="H309">
        <v>-83378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53555</v>
      </c>
      <c r="G313">
        <v>-25289</v>
      </c>
      <c r="H313">
        <v>-52359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-44557</v>
      </c>
      <c r="G316">
        <v>5688</v>
      </c>
      <c r="H316">
        <v>-12808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-11041</v>
      </c>
      <c r="G318" s="7">
        <f>IF(G4=$BF$1,"",G299+G300+G301+G302+G303+G304+G305+G306+G307+G308+G309+G310+G311+G312+G313+G314+G315+G316+G317)</f>
        <v>-380894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362447</v>
      </c>
      <c r="G319" s="7">
        <f t="shared" ref="G319:O319" si="28">IF(G4=$BF$1,"",G297+G318)</f>
        <v>-7406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362447</v>
      </c>
      <c r="G326" s="7">
        <f t="shared" ref="G326:O326" si="30">IF(G4=$BF$1,"",G325+G319)</f>
        <v>-7406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-150130</v>
      </c>
      <c r="G328">
        <v>-222076</v>
      </c>
      <c r="H328">
        <v>-96442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-518719</v>
      </c>
      <c r="G331">
        <v>-54436</v>
      </c>
      <c r="H331">
        <v>-416748</v>
      </c>
    </row>
    <row r="332" spans="5:15">
      <c r="E332" s="12" t="s">
        <v>291</v>
      </c>
      <c r="F332">
        <v>333600</v>
      </c>
      <c r="G332">
        <v>114350</v>
      </c>
      <c r="H332">
        <v>339869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-335249</v>
      </c>
      <c r="G337" s="7">
        <f>IF(G4=$BF$1,"",SUM(G328:G336))</f>
        <v>-162162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46405</v>
      </c>
      <c r="G339">
        <v>143492</v>
      </c>
      <c r="H339">
        <v>65199</v>
      </c>
    </row>
    <row r="340" spans="5:15">
      <c r="E340" s="1" t="s">
        <v>299</v>
      </c>
      <c r="F340">
        <v>260000</v>
      </c>
      <c r="G340">
        <v>525000</v>
      </c>
      <c r="H340">
        <v>400000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-13750</v>
      </c>
      <c r="G343">
        <v>0</v>
      </c>
      <c r="H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-105126</v>
      </c>
      <c r="G348">
        <v>0</v>
      </c>
      <c r="H348">
        <v>0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187529</v>
      </c>
      <c r="G352" s="7">
        <f>IF(G4=$BF$1,"",SUM(G339:G351))</f>
        <v>668492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214727</v>
      </c>
      <c r="G353" s="7">
        <f t="shared" ref="G353:O353" si="33">IF(G4=$BF$1,"",G326+G337+G352)</f>
        <v>498924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214727</v>
      </c>
      <c r="G355" s="7">
        <f t="shared" ref="G355:O355" si="34">IF(G4=$BF$1,"",G353+G354)</f>
        <v>498924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214727</v>
      </c>
      <c r="G357" s="7">
        <f t="shared" ref="G357:O357" si="35">IF(G4=$BF$1,"",G355+G356)</f>
        <v>498924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0.28895794951619763</v>
      </c>
      <c r="G364" s="24">
        <f t="shared" si="37"/>
        <v>5.3300410652374834E-2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1.0561221812648398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0.17157593718951364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0.78626106408513285</v>
      </c>
      <c r="G369" s="27">
        <f t="shared" si="41"/>
        <v>0.80315665121268831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0.13257173768418248</v>
      </c>
      <c r="G370" s="27">
        <f t="shared" si="42"/>
        <v>5.6985902742438629E-2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0.14707409899195195</v>
      </c>
      <c r="G371" s="28">
        <f t="shared" si="43"/>
        <v>9.2198961127393578E-2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9.1199832426248281E-2</v>
      </c>
      <c r="G372" s="27">
        <f t="shared" si="44"/>
        <v>5.196555444024261E-2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0.17331391285886782</v>
      </c>
      <c r="G373" s="27">
        <f t="shared" si="45"/>
        <v>0.10199184530837645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0.47378816321276118</v>
      </c>
      <c r="G376" s="30">
        <f t="shared" si="47"/>
        <v>0.4904930459575208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0.90037534333216862</v>
      </c>
      <c r="G377" s="30">
        <f t="shared" si="48"/>
        <v>0.96268174961283615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5.1692537067695996</v>
      </c>
      <c r="G378" s="30">
        <f t="shared" si="49"/>
        <v>1.7898855596182155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3.1268337788803904</v>
      </c>
      <c r="G382" s="32">
        <f t="shared" si="51"/>
        <v>2.6574097693215695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3.1268337788803904</v>
      </c>
      <c r="G383" s="32">
        <f t="shared" si="52"/>
        <v>2.6574097693215695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2.5525172088306598</v>
      </c>
      <c r="G384" s="32">
        <f t="shared" si="53"/>
        <v>2.0454504531540723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0.41021302506456847</v>
      </c>
      <c r="G385" s="32">
        <f t="shared" si="54"/>
        <v>-9.2606486205309806E-3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2131632</v>
      </c>
      <c r="G418" s="17">
        <f>G130-G417</f>
        <v>1630809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74907</v>
      </c>
      <c r="G433" s="17">
        <f>G172-G432</f>
        <v>76571</v>
      </c>
    </row>
  </sheetData>
  <conditionalFormatting sqref="E101:E103 E130:G136 E138:G139 F137:G137 E89:G97 E156:G159 H146:O159 E267:O269 F333:O336 E330:E336 E339:O351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502</v>
      </c>
      <c r="B1" s="39" t="s">
        <v>503</v>
      </c>
      <c r="C1" s="39" t="s">
        <v>504</v>
      </c>
      <c r="D1" s="39" t="s">
        <v>505</v>
      </c>
      <c r="E1" s="39"/>
    </row>
    <row r="2" spans="1:5" ht="25.5">
      <c r="A2" s="41" t="s">
        <v>515</v>
      </c>
      <c r="B2" s="41" t="s">
        <v>514</v>
      </c>
      <c r="C2" s="39">
        <v>0</v>
      </c>
      <c r="D2" s="39" t="s">
        <v>506</v>
      </c>
      <c r="E2" s="39"/>
    </row>
    <row r="3" spans="1:5">
      <c r="A3" s="42" t="s">
        <v>517</v>
      </c>
      <c r="B3" s="42" t="s">
        <v>35</v>
      </c>
      <c r="C3" s="39">
        <v>0</v>
      </c>
      <c r="D3" s="39" t="s">
        <v>506</v>
      </c>
    </row>
    <row r="4" spans="1:5">
      <c r="A4" s="41" t="s">
        <v>520</v>
      </c>
      <c r="B4" s="41" t="s">
        <v>518</v>
      </c>
      <c r="C4" s="39">
        <v>0</v>
      </c>
      <c r="D4" s="39" t="s">
        <v>506</v>
      </c>
    </row>
    <row r="5" spans="1:5">
      <c r="A5" t="s">
        <v>521</v>
      </c>
      <c r="B5" t="s">
        <v>519</v>
      </c>
      <c r="C5" s="39">
        <v>0</v>
      </c>
      <c r="D5" s="39" t="s">
        <v>506</v>
      </c>
    </row>
    <row r="6" spans="1:5">
      <c r="A6" s="43" t="s">
        <v>524</v>
      </c>
      <c r="B6" s="43" t="s">
        <v>523</v>
      </c>
      <c r="C6" s="39">
        <v>0</v>
      </c>
      <c r="D6" s="39" t="s">
        <v>506</v>
      </c>
    </row>
    <row r="7" spans="1:5">
      <c r="A7" s="41" t="s">
        <v>525</v>
      </c>
      <c r="B7" s="41" t="s">
        <v>51</v>
      </c>
      <c r="C7" s="39">
        <v>0</v>
      </c>
      <c r="D7" s="39" t="s">
        <v>506</v>
      </c>
    </row>
    <row r="8" spans="1:5">
      <c r="A8" s="42" t="s">
        <v>507</v>
      </c>
      <c r="B8" s="42" t="s">
        <v>56</v>
      </c>
      <c r="C8" s="39">
        <v>1</v>
      </c>
      <c r="D8" s="39" t="s">
        <v>506</v>
      </c>
    </row>
    <row r="9" spans="1:5">
      <c r="A9" s="42" t="s">
        <v>528</v>
      </c>
      <c r="B9" s="42" t="s">
        <v>527</v>
      </c>
      <c r="C9" s="39">
        <v>2</v>
      </c>
      <c r="D9" s="39" t="s">
        <v>506</v>
      </c>
    </row>
    <row r="10" spans="1:5">
      <c r="A10" s="44" t="s">
        <v>529</v>
      </c>
      <c r="B10" s="42" t="s">
        <v>67</v>
      </c>
      <c r="C10" s="39">
        <v>1</v>
      </c>
      <c r="D10" s="39" t="s">
        <v>506</v>
      </c>
    </row>
    <row r="11" spans="1:5">
      <c r="A11" s="45" t="s">
        <v>530</v>
      </c>
      <c r="B11" s="45" t="s">
        <v>508</v>
      </c>
      <c r="C11" s="39">
        <v>1</v>
      </c>
      <c r="D11" s="39" t="s">
        <v>506</v>
      </c>
    </row>
    <row r="12" spans="1:5">
      <c r="A12" s="46" t="s">
        <v>531</v>
      </c>
      <c r="B12" s="46" t="s">
        <v>535</v>
      </c>
      <c r="C12" s="39">
        <v>1</v>
      </c>
      <c r="D12" s="39" t="s">
        <v>506</v>
      </c>
    </row>
    <row r="13" spans="1:5">
      <c r="A13" s="44" t="s">
        <v>532</v>
      </c>
      <c r="B13" s="44" t="s">
        <v>535</v>
      </c>
      <c r="C13" s="39">
        <v>1</v>
      </c>
      <c r="D13" s="39" t="s">
        <v>506</v>
      </c>
    </row>
    <row r="14" spans="1:5">
      <c r="A14" s="44" t="s">
        <v>533</v>
      </c>
      <c r="B14" s="44" t="s">
        <v>83</v>
      </c>
      <c r="C14" s="39">
        <v>1</v>
      </c>
      <c r="D14" s="39" t="s">
        <v>506</v>
      </c>
    </row>
    <row r="15" spans="1:5">
      <c r="A15" s="46" t="s">
        <v>510</v>
      </c>
      <c r="B15" s="46" t="s">
        <v>508</v>
      </c>
      <c r="C15" s="39">
        <v>1</v>
      </c>
      <c r="D15" s="39" t="s">
        <v>506</v>
      </c>
    </row>
    <row r="16" spans="1:5">
      <c r="A16" s="46" t="s">
        <v>534</v>
      </c>
      <c r="B16" s="46" t="s">
        <v>509</v>
      </c>
      <c r="C16" s="39">
        <v>1</v>
      </c>
      <c r="D16" s="39" t="s">
        <v>506</v>
      </c>
    </row>
    <row r="17" spans="1:4">
      <c r="A17" s="46" t="s">
        <v>536</v>
      </c>
      <c r="B17" s="46" t="s">
        <v>537</v>
      </c>
      <c r="C17" s="39">
        <v>1</v>
      </c>
      <c r="D17" s="39" t="s">
        <v>506</v>
      </c>
    </row>
    <row r="18" spans="1:4">
      <c r="A18" s="46" t="s">
        <v>539</v>
      </c>
      <c r="B18" s="46" t="s">
        <v>538</v>
      </c>
      <c r="C18" s="39">
        <v>1</v>
      </c>
      <c r="D18" s="39" t="s">
        <v>506</v>
      </c>
    </row>
    <row r="19" spans="1:4">
      <c r="A19" s="45" t="s">
        <v>540</v>
      </c>
      <c r="B19" s="45" t="s">
        <v>511</v>
      </c>
      <c r="C19" s="39">
        <v>1</v>
      </c>
      <c r="D19" s="39" t="s">
        <v>506</v>
      </c>
    </row>
    <row r="20" spans="1:4">
      <c r="A20" s="45" t="s">
        <v>542</v>
      </c>
      <c r="B20" s="45" t="s">
        <v>541</v>
      </c>
      <c r="C20" s="39">
        <v>1</v>
      </c>
      <c r="D20" s="39" t="s">
        <v>506</v>
      </c>
    </row>
    <row r="21" spans="1:4">
      <c r="A21" s="45" t="s">
        <v>540</v>
      </c>
      <c r="B21" s="45" t="s">
        <v>543</v>
      </c>
      <c r="C21" s="39">
        <v>1</v>
      </c>
      <c r="D21" s="39" t="s">
        <v>506</v>
      </c>
    </row>
    <row r="22" spans="1:4">
      <c r="A22" s="46" t="s">
        <v>544</v>
      </c>
      <c r="B22" s="46" t="s">
        <v>512</v>
      </c>
      <c r="C22" s="39">
        <v>1</v>
      </c>
      <c r="D22" s="39" t="s">
        <v>506</v>
      </c>
    </row>
    <row r="23" spans="1:4">
      <c r="A23" s="47" t="s">
        <v>546</v>
      </c>
      <c r="B23" s="46" t="s">
        <v>545</v>
      </c>
      <c r="C23" s="39">
        <v>1</v>
      </c>
      <c r="D23" s="39" t="s">
        <v>506</v>
      </c>
    </row>
    <row r="24" spans="1:4">
      <c r="A24" s="46" t="s">
        <v>547</v>
      </c>
      <c r="B24" s="46" t="s">
        <v>545</v>
      </c>
      <c r="C24" s="39">
        <v>1</v>
      </c>
      <c r="D24" s="39" t="s">
        <v>506</v>
      </c>
    </row>
    <row r="25" spans="1:4">
      <c r="A25" s="46" t="s">
        <v>548</v>
      </c>
      <c r="B25" s="46" t="s">
        <v>545</v>
      </c>
      <c r="C25" s="39">
        <v>1</v>
      </c>
      <c r="D25" s="39" t="s">
        <v>506</v>
      </c>
    </row>
    <row r="26" spans="1:4">
      <c r="A26" s="46" t="s">
        <v>549</v>
      </c>
      <c r="B26" s="46" t="s">
        <v>67</v>
      </c>
      <c r="C26" s="39">
        <v>1</v>
      </c>
      <c r="D26" s="39" t="s">
        <v>506</v>
      </c>
    </row>
    <row r="27" spans="1:4">
      <c r="A27" s="46" t="s">
        <v>550</v>
      </c>
      <c r="B27" s="47" t="s">
        <v>192</v>
      </c>
      <c r="C27" s="39">
        <v>1</v>
      </c>
      <c r="D27" s="39" t="s">
        <v>506</v>
      </c>
    </row>
    <row r="28" spans="1:4">
      <c r="A28" s="46" t="s">
        <v>551</v>
      </c>
      <c r="B28" s="47" t="s">
        <v>67</v>
      </c>
      <c r="C28" s="39">
        <v>1</v>
      </c>
      <c r="D28" s="39" t="s">
        <v>506</v>
      </c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4"/>
      <c r="B36" s="42"/>
      <c r="C36" s="39"/>
      <c r="D36" s="39"/>
    </row>
    <row r="37" spans="1:4">
      <c r="A37" s="44"/>
      <c r="B37" s="47"/>
      <c r="C37" s="39"/>
      <c r="D37" s="39"/>
    </row>
    <row r="38" spans="1:4">
      <c r="A38" s="44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4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4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3" spans="1:6">
      <c r="A3" t="s">
        <v>374</v>
      </c>
    </row>
    <row r="4" spans="1:6">
      <c r="A4" t="s">
        <v>375</v>
      </c>
      <c r="B4" t="s">
        <v>117</v>
      </c>
      <c r="C4" t="s">
        <v>117</v>
      </c>
      <c r="D4" t="s">
        <v>116</v>
      </c>
      <c r="E4">
        <v>2131632</v>
      </c>
      <c r="F4">
        <v>1630809</v>
      </c>
    </row>
    <row r="5" spans="1:6">
      <c r="A5" t="s">
        <v>376</v>
      </c>
      <c r="B5" t="s">
        <v>103</v>
      </c>
      <c r="C5" t="s">
        <v>103</v>
      </c>
      <c r="D5" t="s">
        <v>80</v>
      </c>
      <c r="E5">
        <v>123665</v>
      </c>
      <c r="F5">
        <v>4995</v>
      </c>
    </row>
    <row r="6" spans="1:6">
      <c r="A6" t="s">
        <v>377</v>
      </c>
      <c r="B6" t="s">
        <v>120</v>
      </c>
      <c r="C6" t="s">
        <v>120</v>
      </c>
      <c r="D6" t="s">
        <v>116</v>
      </c>
      <c r="E6">
        <v>279189</v>
      </c>
      <c r="F6">
        <v>304027</v>
      </c>
    </row>
    <row r="7" spans="1:6">
      <c r="A7" t="s">
        <v>378</v>
      </c>
      <c r="B7" t="s">
        <v>138</v>
      </c>
      <c r="C7" t="s">
        <v>138</v>
      </c>
      <c r="D7" t="s">
        <v>116</v>
      </c>
      <c r="E7">
        <v>228253</v>
      </c>
      <c r="F7">
        <v>185374</v>
      </c>
    </row>
    <row r="8" spans="1:6">
      <c r="A8" t="s">
        <v>379</v>
      </c>
      <c r="B8" t="s">
        <v>12</v>
      </c>
      <c r="C8" t="s">
        <v>12</v>
      </c>
      <c r="D8" t="s">
        <v>116</v>
      </c>
      <c r="E8">
        <v>2762739</v>
      </c>
      <c r="F8">
        <v>2125205</v>
      </c>
    </row>
    <row r="9" spans="1:6">
      <c r="A9" t="s">
        <v>380</v>
      </c>
      <c r="B9" t="s">
        <v>381</v>
      </c>
      <c r="C9" t="s">
        <v>84</v>
      </c>
      <c r="D9" t="s">
        <v>80</v>
      </c>
      <c r="E9">
        <v>318800</v>
      </c>
      <c r="F9">
        <v>315170</v>
      </c>
    </row>
    <row r="10" spans="1:6">
      <c r="A10" t="s">
        <v>382</v>
      </c>
      <c r="B10" t="s">
        <v>382</v>
      </c>
      <c r="C10" t="s">
        <v>91</v>
      </c>
      <c r="D10" t="s">
        <v>80</v>
      </c>
      <c r="E10">
        <v>2726859</v>
      </c>
      <c r="F10">
        <v>2559066</v>
      </c>
    </row>
    <row r="11" spans="1:6">
      <c r="A11" t="s">
        <v>383</v>
      </c>
      <c r="B11" t="s">
        <v>384</v>
      </c>
      <c r="C11" t="s">
        <v>93</v>
      </c>
      <c r="D11" t="s">
        <v>80</v>
      </c>
      <c r="E11">
        <v>631422</v>
      </c>
      <c r="F11">
        <v>663737</v>
      </c>
    </row>
    <row r="12" spans="1:6">
      <c r="A12" t="s">
        <v>385</v>
      </c>
      <c r="B12" t="s">
        <v>103</v>
      </c>
      <c r="C12" t="s">
        <v>103</v>
      </c>
      <c r="D12" t="s">
        <v>80</v>
      </c>
      <c r="E12">
        <v>235055</v>
      </c>
      <c r="F12">
        <v>64977</v>
      </c>
    </row>
    <row r="13" spans="1:6">
      <c r="A13" t="s">
        <v>386</v>
      </c>
      <c r="B13" t="s">
        <v>101</v>
      </c>
      <c r="C13" t="s">
        <v>101</v>
      </c>
      <c r="D13" t="s">
        <v>80</v>
      </c>
      <c r="E13">
        <v>64786</v>
      </c>
      <c r="F13">
        <v>66321</v>
      </c>
    </row>
    <row r="14" spans="1:6">
      <c r="A14" t="s">
        <v>387</v>
      </c>
      <c r="B14" t="s">
        <v>112</v>
      </c>
      <c r="C14" t="s">
        <v>112</v>
      </c>
      <c r="D14" t="s">
        <v>80</v>
      </c>
      <c r="E14">
        <v>134924</v>
      </c>
      <c r="F14">
        <v>73334</v>
      </c>
    </row>
    <row r="15" spans="1:6">
      <c r="A15" t="s">
        <v>388</v>
      </c>
      <c r="D15" t="s">
        <v>80</v>
      </c>
      <c r="E15">
        <v>6874585</v>
      </c>
      <c r="F15">
        <v>5867810</v>
      </c>
    </row>
    <row r="16" spans="1:6">
      <c r="A16" t="s">
        <v>389</v>
      </c>
      <c r="D16" t="s">
        <v>80</v>
      </c>
    </row>
    <row r="17" spans="1:6">
      <c r="A17" t="s">
        <v>390</v>
      </c>
      <c r="B17" t="s">
        <v>145</v>
      </c>
      <c r="C17" t="s">
        <v>145</v>
      </c>
      <c r="D17" t="s">
        <v>80</v>
      </c>
    </row>
    <row r="18" spans="1:6">
      <c r="A18" t="s">
        <v>391</v>
      </c>
      <c r="B18" t="s">
        <v>146</v>
      </c>
      <c r="C18" t="s">
        <v>146</v>
      </c>
      <c r="D18" t="s">
        <v>141</v>
      </c>
      <c r="E18">
        <v>13750</v>
      </c>
      <c r="F18">
        <v>13750</v>
      </c>
    </row>
    <row r="19" spans="1:6">
      <c r="A19" t="s">
        <v>392</v>
      </c>
      <c r="B19" t="s">
        <v>151</v>
      </c>
      <c r="C19" t="s">
        <v>151</v>
      </c>
      <c r="D19" t="s">
        <v>141</v>
      </c>
      <c r="E19">
        <v>74907</v>
      </c>
      <c r="F19">
        <v>76571</v>
      </c>
    </row>
    <row r="20" spans="1:6">
      <c r="A20" t="s">
        <v>393</v>
      </c>
      <c r="B20" t="s">
        <v>394</v>
      </c>
      <c r="C20" t="s">
        <v>162</v>
      </c>
      <c r="D20" t="s">
        <v>141</v>
      </c>
      <c r="E20">
        <v>360015</v>
      </c>
      <c r="F20">
        <v>342483</v>
      </c>
    </row>
    <row r="21" spans="1:6">
      <c r="A21" t="s">
        <v>395</v>
      </c>
      <c r="B21" t="s">
        <v>396</v>
      </c>
      <c r="C21" t="s">
        <v>161</v>
      </c>
      <c r="D21" t="s">
        <v>141</v>
      </c>
      <c r="E21">
        <v>434886</v>
      </c>
      <c r="F21">
        <v>366924</v>
      </c>
    </row>
    <row r="22" spans="1:6">
      <c r="A22" t="s">
        <v>397</v>
      </c>
      <c r="B22" t="s">
        <v>13</v>
      </c>
      <c r="C22" t="s">
        <v>13</v>
      </c>
      <c r="D22" t="s">
        <v>141</v>
      </c>
      <c r="E22">
        <v>883558</v>
      </c>
      <c r="F22">
        <v>799728</v>
      </c>
    </row>
    <row r="23" spans="1:6">
      <c r="A23" t="s">
        <v>398</v>
      </c>
      <c r="B23" t="s">
        <v>169</v>
      </c>
      <c r="C23" t="s">
        <v>168</v>
      </c>
      <c r="D23" t="s">
        <v>165</v>
      </c>
      <c r="E23">
        <v>2245548</v>
      </c>
      <c r="F23">
        <v>1979469</v>
      </c>
    </row>
    <row r="24" spans="1:6">
      <c r="A24" t="s">
        <v>399</v>
      </c>
      <c r="B24" t="s">
        <v>159</v>
      </c>
      <c r="C24" t="s">
        <v>159</v>
      </c>
      <c r="D24" t="s">
        <v>141</v>
      </c>
      <c r="E24">
        <v>37584</v>
      </c>
      <c r="F24">
        <v>25624</v>
      </c>
    </row>
    <row r="25" spans="1:6">
      <c r="A25" t="s">
        <v>386</v>
      </c>
      <c r="B25" t="s">
        <v>101</v>
      </c>
      <c r="C25" t="s">
        <v>101</v>
      </c>
      <c r="D25" t="s">
        <v>80</v>
      </c>
      <c r="E25">
        <v>23600</v>
      </c>
      <c r="F25">
        <v>35070</v>
      </c>
    </row>
    <row r="26" spans="1:6">
      <c r="A26" t="s">
        <v>400</v>
      </c>
      <c r="B26" t="s">
        <v>180</v>
      </c>
      <c r="C26" t="s">
        <v>180</v>
      </c>
      <c r="D26" t="s">
        <v>165</v>
      </c>
      <c r="E26">
        <v>66807</v>
      </c>
      <c r="F26">
        <v>38229</v>
      </c>
    </row>
    <row r="27" spans="1:6">
      <c r="A27" t="s">
        <v>401</v>
      </c>
      <c r="B27" t="s">
        <v>67</v>
      </c>
      <c r="C27" t="s">
        <v>67</v>
      </c>
      <c r="D27" t="s">
        <v>181</v>
      </c>
      <c r="E27">
        <v>65687</v>
      </c>
      <c r="F27">
        <v>42867</v>
      </c>
    </row>
    <row r="28" spans="1:6">
      <c r="A28" t="s">
        <v>402</v>
      </c>
      <c r="B28" t="s">
        <v>180</v>
      </c>
      <c r="C28" t="s">
        <v>180</v>
      </c>
      <c r="D28" t="s">
        <v>165</v>
      </c>
    </row>
    <row r="29" spans="1:6">
      <c r="A29" t="s">
        <v>403</v>
      </c>
      <c r="B29" t="s">
        <v>181</v>
      </c>
      <c r="C29" t="s">
        <v>181</v>
      </c>
      <c r="D29" t="s">
        <v>181</v>
      </c>
    </row>
    <row r="30" spans="1:6">
      <c r="A30" t="s">
        <v>404</v>
      </c>
      <c r="B30" t="s">
        <v>182</v>
      </c>
      <c r="C30" t="s">
        <v>182</v>
      </c>
      <c r="D30" t="s">
        <v>181</v>
      </c>
      <c r="E30">
        <v>262</v>
      </c>
      <c r="F30">
        <v>261</v>
      </c>
    </row>
    <row r="31" spans="1:6">
      <c r="A31" t="s">
        <v>405</v>
      </c>
      <c r="B31" t="s">
        <v>182</v>
      </c>
      <c r="C31" t="s">
        <v>182</v>
      </c>
      <c r="D31" t="s">
        <v>181</v>
      </c>
      <c r="E31">
        <v>16</v>
      </c>
      <c r="F31">
        <v>16</v>
      </c>
    </row>
    <row r="32" spans="1:6">
      <c r="A32" t="s">
        <v>406</v>
      </c>
      <c r="B32" t="s">
        <v>182</v>
      </c>
      <c r="C32" t="s">
        <v>182</v>
      </c>
      <c r="D32" t="s">
        <v>181</v>
      </c>
      <c r="E32">
        <v>12022387</v>
      </c>
      <c r="F32">
        <v>12165002</v>
      </c>
    </row>
    <row r="33" spans="1:6">
      <c r="A33" t="s">
        <v>407</v>
      </c>
      <c r="B33" t="s">
        <v>187</v>
      </c>
      <c r="C33" t="s">
        <v>187</v>
      </c>
      <c r="D33" t="s">
        <v>181</v>
      </c>
      <c r="E33">
        <v>1258794</v>
      </c>
      <c r="F33">
        <v>595038</v>
      </c>
    </row>
    <row r="34" spans="1:6">
      <c r="A34" t="s">
        <v>408</v>
      </c>
      <c r="B34" t="s">
        <v>189</v>
      </c>
      <c r="C34" t="s">
        <v>189</v>
      </c>
      <c r="D34" t="s">
        <v>181</v>
      </c>
      <c r="E34">
        <v>-128722</v>
      </c>
      <c r="F34">
        <v>-103568</v>
      </c>
    </row>
    <row r="35" spans="1:6">
      <c r="A35" t="s">
        <v>409</v>
      </c>
      <c r="D35" t="s">
        <v>181</v>
      </c>
      <c r="E35">
        <v>-10309612</v>
      </c>
      <c r="F35">
        <v>-10226721</v>
      </c>
    </row>
    <row r="36" spans="1:6">
      <c r="A36" t="s">
        <v>410</v>
      </c>
      <c r="B36" t="s">
        <v>195</v>
      </c>
      <c r="C36" t="s">
        <v>195</v>
      </c>
      <c r="D36" t="s">
        <v>181</v>
      </c>
      <c r="E36">
        <v>2843125</v>
      </c>
      <c r="F36">
        <v>2430028</v>
      </c>
    </row>
    <row r="37" spans="1:6">
      <c r="A37" t="s">
        <v>411</v>
      </c>
      <c r="B37" t="s">
        <v>67</v>
      </c>
      <c r="C37" t="s">
        <v>67</v>
      </c>
      <c r="D37" t="s">
        <v>181</v>
      </c>
      <c r="E37">
        <v>708676</v>
      </c>
      <c r="F37">
        <v>516795</v>
      </c>
    </row>
    <row r="38" spans="1:6">
      <c r="A38" t="s">
        <v>412</v>
      </c>
      <c r="B38" t="s">
        <v>195</v>
      </c>
      <c r="C38" t="s">
        <v>195</v>
      </c>
      <c r="D38" t="s">
        <v>181</v>
      </c>
      <c r="E38">
        <v>3551801</v>
      </c>
      <c r="F38">
        <v>2946823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4" spans="1:7">
      <c r="A4" t="s">
        <v>413</v>
      </c>
      <c r="B4" t="s">
        <v>413</v>
      </c>
      <c r="C4" t="s">
        <v>26</v>
      </c>
      <c r="D4" t="s">
        <v>413</v>
      </c>
      <c r="E4">
        <v>4262892</v>
      </c>
      <c r="F4">
        <v>3307239</v>
      </c>
      <c r="G4">
        <v>3139882</v>
      </c>
    </row>
    <row r="5" spans="1:7">
      <c r="A5" t="s">
        <v>414</v>
      </c>
      <c r="B5" t="s">
        <v>38</v>
      </c>
      <c r="C5" t="s">
        <v>38</v>
      </c>
      <c r="D5" t="s">
        <v>413</v>
      </c>
    </row>
    <row r="6" spans="1:7">
      <c r="A6" t="s">
        <v>415</v>
      </c>
      <c r="D6" t="s">
        <v>413</v>
      </c>
      <c r="E6">
        <v>911146</v>
      </c>
      <c r="F6">
        <v>651008</v>
      </c>
      <c r="G6">
        <v>755730</v>
      </c>
    </row>
    <row r="7" spans="1:7">
      <c r="A7" t="s">
        <v>416</v>
      </c>
      <c r="B7" t="s">
        <v>417</v>
      </c>
      <c r="C7" t="s">
        <v>35</v>
      </c>
      <c r="D7" t="s">
        <v>413</v>
      </c>
      <c r="E7">
        <v>1519440</v>
      </c>
      <c r="F7">
        <v>1381221</v>
      </c>
      <c r="G7">
        <v>1247097</v>
      </c>
    </row>
    <row r="8" spans="1:7">
      <c r="A8" t="s">
        <v>418</v>
      </c>
      <c r="B8" t="s">
        <v>36</v>
      </c>
      <c r="C8" t="s">
        <v>36</v>
      </c>
      <c r="D8" t="s">
        <v>413</v>
      </c>
      <c r="E8">
        <v>774079</v>
      </c>
      <c r="F8">
        <v>719257</v>
      </c>
      <c r="G8">
        <v>530446</v>
      </c>
    </row>
    <row r="9" spans="1:7">
      <c r="A9" t="s">
        <v>419</v>
      </c>
      <c r="D9" t="s">
        <v>413</v>
      </c>
      <c r="E9">
        <v>309329</v>
      </c>
      <c r="F9">
        <v>250879</v>
      </c>
      <c r="G9">
        <v>212765</v>
      </c>
    </row>
    <row r="10" spans="1:7">
      <c r="A10" t="s">
        <v>42</v>
      </c>
      <c r="B10" t="s">
        <v>42</v>
      </c>
      <c r="C10" t="s">
        <v>42</v>
      </c>
      <c r="D10" t="s">
        <v>413</v>
      </c>
      <c r="E10">
        <v>75360</v>
      </c>
      <c r="F10">
        <v>74265</v>
      </c>
      <c r="G10">
        <v>71676</v>
      </c>
    </row>
    <row r="11" spans="1:7">
      <c r="A11" t="s">
        <v>420</v>
      </c>
      <c r="B11" t="s">
        <v>421</v>
      </c>
      <c r="C11" t="s">
        <v>43</v>
      </c>
      <c r="D11" t="s">
        <v>413</v>
      </c>
      <c r="E11">
        <v>-108399</v>
      </c>
      <c r="F11">
        <v>-42143</v>
      </c>
      <c r="G11">
        <v>79426</v>
      </c>
    </row>
    <row r="12" spans="1:7">
      <c r="A12" t="s">
        <v>422</v>
      </c>
      <c r="D12" t="s">
        <v>413</v>
      </c>
      <c r="G12">
        <v>275367</v>
      </c>
    </row>
    <row r="13" spans="1:7">
      <c r="A13" t="s">
        <v>423</v>
      </c>
      <c r="B13" t="s">
        <v>45</v>
      </c>
      <c r="C13" t="s">
        <v>45</v>
      </c>
      <c r="D13" t="s">
        <v>413</v>
      </c>
      <c r="E13">
        <v>3697753</v>
      </c>
      <c r="F13">
        <v>3118773</v>
      </c>
      <c r="G13">
        <v>3172507</v>
      </c>
    </row>
    <row r="14" spans="1:7">
      <c r="A14" t="s">
        <v>424</v>
      </c>
      <c r="B14" t="s">
        <v>425</v>
      </c>
      <c r="C14" t="s">
        <v>46</v>
      </c>
      <c r="D14" t="s">
        <v>413</v>
      </c>
      <c r="E14">
        <v>565139</v>
      </c>
      <c r="F14">
        <v>188466</v>
      </c>
      <c r="G14">
        <v>-32625</v>
      </c>
    </row>
    <row r="15" spans="1:7">
      <c r="A15" t="s">
        <v>426</v>
      </c>
      <c r="B15" t="s">
        <v>51</v>
      </c>
      <c r="C15" t="s">
        <v>51</v>
      </c>
      <c r="D15" t="s">
        <v>413</v>
      </c>
      <c r="E15">
        <v>-109327</v>
      </c>
      <c r="F15">
        <v>-105295</v>
      </c>
      <c r="G15">
        <v>-109110</v>
      </c>
    </row>
    <row r="16" spans="1:7">
      <c r="A16" t="s">
        <v>427</v>
      </c>
      <c r="B16" t="s">
        <v>428</v>
      </c>
      <c r="C16" t="s">
        <v>33</v>
      </c>
      <c r="D16" t="s">
        <v>413</v>
      </c>
      <c r="E16">
        <v>305746</v>
      </c>
      <c r="F16">
        <v>-16213</v>
      </c>
      <c r="G16">
        <v>60650</v>
      </c>
    </row>
    <row r="17" spans="1:7">
      <c r="A17" t="s">
        <v>429</v>
      </c>
      <c r="B17" t="s">
        <v>430</v>
      </c>
      <c r="C17" t="s">
        <v>61</v>
      </c>
      <c r="D17" t="s">
        <v>413</v>
      </c>
      <c r="E17">
        <v>761558</v>
      </c>
      <c r="F17">
        <v>66958</v>
      </c>
      <c r="G17">
        <v>-81085</v>
      </c>
    </row>
    <row r="18" spans="1:7">
      <c r="A18" t="s">
        <v>431</v>
      </c>
      <c r="B18" t="s">
        <v>62</v>
      </c>
      <c r="C18" t="s">
        <v>62</v>
      </c>
      <c r="D18" t="s">
        <v>413</v>
      </c>
      <c r="E18">
        <v>-3811</v>
      </c>
      <c r="F18">
        <v>291050</v>
      </c>
      <c r="G18">
        <v>64934</v>
      </c>
    </row>
    <row r="19" spans="1:7">
      <c r="A19" t="s">
        <v>432</v>
      </c>
      <c r="B19" t="s">
        <v>433</v>
      </c>
      <c r="C19" t="s">
        <v>70</v>
      </c>
      <c r="D19" t="s">
        <v>413</v>
      </c>
      <c r="E19">
        <v>757747</v>
      </c>
      <c r="F19">
        <v>358008</v>
      </c>
      <c r="G19">
        <v>-16151</v>
      </c>
    </row>
    <row r="20" spans="1:7">
      <c r="A20" t="s">
        <v>434</v>
      </c>
      <c r="D20" t="s">
        <v>413</v>
      </c>
      <c r="E20">
        <v>-130786</v>
      </c>
      <c r="F20">
        <v>-53084</v>
      </c>
      <c r="G20">
        <v>-25129</v>
      </c>
    </row>
    <row r="21" spans="1:7">
      <c r="A21" t="s">
        <v>435</v>
      </c>
      <c r="D21" t="s">
        <v>413</v>
      </c>
      <c r="E21">
        <v>626961</v>
      </c>
      <c r="F21">
        <v>304924</v>
      </c>
      <c r="G21">
        <v>-41280</v>
      </c>
    </row>
    <row r="22" spans="1:7">
      <c r="A22" t="s">
        <v>436</v>
      </c>
      <c r="D22" t="s">
        <v>413</v>
      </c>
    </row>
    <row r="23" spans="1:7">
      <c r="A23" t="s">
        <v>437</v>
      </c>
      <c r="D23" t="s">
        <v>413</v>
      </c>
      <c r="E23">
        <v>752</v>
      </c>
      <c r="F23">
        <v>381</v>
      </c>
      <c r="G23">
        <v>-52</v>
      </c>
    </row>
    <row r="24" spans="1:7">
      <c r="A24" t="s">
        <v>438</v>
      </c>
      <c r="D24" t="s">
        <v>413</v>
      </c>
      <c r="E24">
        <v>659</v>
      </c>
      <c r="F24">
        <v>318</v>
      </c>
      <c r="G24">
        <v>-52</v>
      </c>
    </row>
    <row r="25" spans="1:7">
      <c r="A25" t="s">
        <v>439</v>
      </c>
      <c r="D25" t="s">
        <v>413</v>
      </c>
    </row>
    <row r="26" spans="1:7">
      <c r="A26" t="s">
        <v>440</v>
      </c>
      <c r="B26" t="s">
        <v>27</v>
      </c>
      <c r="C26" t="s">
        <v>27</v>
      </c>
      <c r="D26" t="s">
        <v>413</v>
      </c>
      <c r="E26">
        <v>2482</v>
      </c>
      <c r="F26">
        <v>1881</v>
      </c>
      <c r="G26">
        <v>2305</v>
      </c>
    </row>
    <row r="27" spans="1:7">
      <c r="A27" t="s">
        <v>416</v>
      </c>
      <c r="B27" t="s">
        <v>417</v>
      </c>
      <c r="C27" t="s">
        <v>35</v>
      </c>
      <c r="D27" t="s">
        <v>413</v>
      </c>
      <c r="E27">
        <v>7943</v>
      </c>
      <c r="F27">
        <v>31318</v>
      </c>
      <c r="G27">
        <v>6000</v>
      </c>
    </row>
    <row r="28" spans="1:7">
      <c r="A28" t="s">
        <v>418</v>
      </c>
      <c r="B28" t="s">
        <v>36</v>
      </c>
      <c r="C28" t="s">
        <v>36</v>
      </c>
      <c r="D28" t="s">
        <v>413</v>
      </c>
      <c r="E28">
        <v>188510</v>
      </c>
      <c r="F28">
        <v>192957</v>
      </c>
      <c r="G28">
        <v>77151</v>
      </c>
    </row>
    <row r="29" spans="1:7">
      <c r="A29" t="s">
        <v>419</v>
      </c>
      <c r="B29" t="s">
        <v>37</v>
      </c>
      <c r="C29" t="s">
        <v>37</v>
      </c>
      <c r="D29" t="s">
        <v>413</v>
      </c>
      <c r="E29">
        <v>-39485</v>
      </c>
      <c r="F29">
        <v>-38462</v>
      </c>
      <c r="G29">
        <v>19364</v>
      </c>
    </row>
    <row r="30" spans="1:7">
      <c r="D30" t="s">
        <v>413</v>
      </c>
    </row>
    <row r="31" spans="1:7">
      <c r="D31" t="s">
        <v>413</v>
      </c>
      <c r="E31">
        <v>2018</v>
      </c>
      <c r="F31">
        <v>2017</v>
      </c>
      <c r="G31">
        <v>2016</v>
      </c>
    </row>
    <row r="32" spans="1:7">
      <c r="D32" t="s">
        <v>413</v>
      </c>
    </row>
    <row r="33" spans="1:7">
      <c r="A33" t="s">
        <v>432</v>
      </c>
      <c r="B33" t="s">
        <v>433</v>
      </c>
      <c r="C33" t="s">
        <v>70</v>
      </c>
      <c r="D33" t="s">
        <v>413</v>
      </c>
      <c r="E33">
        <v>757747</v>
      </c>
      <c r="F33">
        <v>358008</v>
      </c>
      <c r="G33">
        <v>-16151</v>
      </c>
    </row>
    <row r="34" spans="1:7">
      <c r="A34" t="s">
        <v>441</v>
      </c>
      <c r="B34" t="s">
        <v>442</v>
      </c>
      <c r="C34" t="s">
        <v>443</v>
      </c>
      <c r="D34" t="s">
        <v>413</v>
      </c>
    </row>
    <row r="35" spans="1:7">
      <c r="A35" t="s">
        <v>444</v>
      </c>
      <c r="D35" t="s">
        <v>413</v>
      </c>
      <c r="E35">
        <v>-31411</v>
      </c>
      <c r="F35">
        <v>80269</v>
      </c>
      <c r="G35">
        <v>-43126</v>
      </c>
    </row>
    <row r="36" spans="1:7">
      <c r="A36" t="s">
        <v>445</v>
      </c>
      <c r="D36" t="s">
        <v>413</v>
      </c>
      <c r="E36">
        <v>5</v>
      </c>
      <c r="F36">
        <v>-4026</v>
      </c>
      <c r="G36">
        <v>1484</v>
      </c>
    </row>
    <row r="37" spans="1:7">
      <c r="A37" t="s">
        <v>446</v>
      </c>
      <c r="B37" t="s">
        <v>442</v>
      </c>
      <c r="C37" t="s">
        <v>443</v>
      </c>
      <c r="D37" t="s">
        <v>413</v>
      </c>
      <c r="E37">
        <v>-31406</v>
      </c>
      <c r="F37">
        <v>76243</v>
      </c>
      <c r="G37">
        <v>-41642</v>
      </c>
    </row>
    <row r="38" spans="1:7">
      <c r="A38" t="s">
        <v>447</v>
      </c>
      <c r="B38" t="s">
        <v>442</v>
      </c>
      <c r="C38" t="s">
        <v>443</v>
      </c>
      <c r="D38" t="s">
        <v>413</v>
      </c>
      <c r="E38">
        <v>726341</v>
      </c>
      <c r="F38">
        <v>434251</v>
      </c>
      <c r="G38">
        <v>-57793</v>
      </c>
    </row>
    <row r="39" spans="1:7">
      <c r="A39" t="s">
        <v>448</v>
      </c>
      <c r="D39" t="s">
        <v>413</v>
      </c>
    </row>
    <row r="40" spans="1:7">
      <c r="A40" t="s">
        <v>434</v>
      </c>
      <c r="D40" t="s">
        <v>413</v>
      </c>
      <c r="E40">
        <v>-130786</v>
      </c>
      <c r="F40">
        <v>-53084</v>
      </c>
      <c r="G40">
        <v>-25129</v>
      </c>
    </row>
    <row r="41" spans="1:7">
      <c r="A41" t="s">
        <v>449</v>
      </c>
      <c r="B41" t="s">
        <v>59</v>
      </c>
      <c r="C41" t="s">
        <v>59</v>
      </c>
      <c r="D41" t="s">
        <v>413</v>
      </c>
      <c r="E41">
        <v>6129</v>
      </c>
      <c r="F41">
        <v>-13797</v>
      </c>
      <c r="G41">
        <v>6033</v>
      </c>
    </row>
    <row r="42" spans="1:7">
      <c r="A42" t="s">
        <v>450</v>
      </c>
      <c r="D42" t="s">
        <v>413</v>
      </c>
      <c r="E42">
        <v>-1</v>
      </c>
      <c r="G42">
        <v>458</v>
      </c>
    </row>
    <row r="43" spans="1:7">
      <c r="A43" t="s">
        <v>451</v>
      </c>
      <c r="D43" t="s">
        <v>413</v>
      </c>
      <c r="E43">
        <v>-124658</v>
      </c>
      <c r="F43">
        <v>-66881</v>
      </c>
      <c r="G43">
        <v>-18638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452</v>
      </c>
      <c r="B4" t="s">
        <v>231</v>
      </c>
      <c r="C4" t="s">
        <v>231</v>
      </c>
      <c r="D4" t="s">
        <v>453</v>
      </c>
    </row>
    <row r="5" spans="1:7">
      <c r="A5" t="s">
        <v>432</v>
      </c>
      <c r="E5">
        <v>757747</v>
      </c>
      <c r="F5">
        <v>358008</v>
      </c>
      <c r="G5">
        <v>-16151</v>
      </c>
    </row>
    <row r="6" spans="1:7">
      <c r="A6" t="s">
        <v>454</v>
      </c>
    </row>
    <row r="7" spans="1:7">
      <c r="A7" t="s">
        <v>455</v>
      </c>
      <c r="B7" t="s">
        <v>248</v>
      </c>
      <c r="C7" t="s">
        <v>248</v>
      </c>
      <c r="D7" t="s">
        <v>453</v>
      </c>
      <c r="E7">
        <v>238420</v>
      </c>
      <c r="F7">
        <v>264618</v>
      </c>
      <c r="G7">
        <v>104820</v>
      </c>
    </row>
    <row r="8" spans="1:7">
      <c r="A8" t="s">
        <v>420</v>
      </c>
      <c r="B8" t="s">
        <v>240</v>
      </c>
      <c r="C8" t="s">
        <v>240</v>
      </c>
      <c r="D8" t="s">
        <v>453</v>
      </c>
      <c r="E8">
        <v>108399</v>
      </c>
      <c r="F8">
        <v>42143</v>
      </c>
      <c r="G8">
        <v>79426</v>
      </c>
    </row>
    <row r="9" spans="1:7">
      <c r="A9" t="s">
        <v>42</v>
      </c>
      <c r="B9" t="s">
        <v>236</v>
      </c>
      <c r="C9" t="s">
        <v>236</v>
      </c>
      <c r="D9" t="s">
        <v>453</v>
      </c>
      <c r="E9">
        <v>75360</v>
      </c>
      <c r="F9">
        <v>74265</v>
      </c>
      <c r="G9">
        <v>71676</v>
      </c>
    </row>
    <row r="10" spans="1:7">
      <c r="A10" t="s">
        <v>456</v>
      </c>
      <c r="B10" t="s">
        <v>243</v>
      </c>
      <c r="C10" t="s">
        <v>243</v>
      </c>
      <c r="D10" t="s">
        <v>453</v>
      </c>
      <c r="E10">
        <v>48445</v>
      </c>
      <c r="F10">
        <v>28930</v>
      </c>
      <c r="G10">
        <v>17733</v>
      </c>
    </row>
    <row r="11" spans="1:7">
      <c r="A11" t="s">
        <v>422</v>
      </c>
      <c r="B11" t="s">
        <v>240</v>
      </c>
      <c r="C11" t="s">
        <v>240</v>
      </c>
      <c r="D11" t="s">
        <v>453</v>
      </c>
      <c r="G11">
        <v>275367</v>
      </c>
    </row>
    <row r="12" spans="1:7">
      <c r="A12" t="s">
        <v>386</v>
      </c>
      <c r="B12" t="s">
        <v>269</v>
      </c>
      <c r="C12" t="s">
        <v>269</v>
      </c>
      <c r="D12" t="s">
        <v>453</v>
      </c>
      <c r="E12">
        <v>-34679</v>
      </c>
      <c r="F12">
        <v>-285278</v>
      </c>
      <c r="G12">
        <v>-119181</v>
      </c>
    </row>
    <row r="13" spans="1:7">
      <c r="A13" t="s">
        <v>457</v>
      </c>
      <c r="B13" t="s">
        <v>253</v>
      </c>
      <c r="C13" t="s">
        <v>253</v>
      </c>
      <c r="D13" t="s">
        <v>453</v>
      </c>
      <c r="E13">
        <v>-124170</v>
      </c>
    </row>
    <row r="14" spans="1:7">
      <c r="A14" t="s">
        <v>458</v>
      </c>
      <c r="D14" t="s">
        <v>453</v>
      </c>
      <c r="E14">
        <v>-147829</v>
      </c>
      <c r="F14">
        <v>-32673</v>
      </c>
      <c r="G14">
        <v>-50965</v>
      </c>
    </row>
    <row r="15" spans="1:7">
      <c r="A15" t="s">
        <v>459</v>
      </c>
      <c r="D15" t="s">
        <v>453</v>
      </c>
      <c r="E15">
        <v>15763</v>
      </c>
      <c r="F15">
        <v>61647</v>
      </c>
      <c r="G15">
        <v>596</v>
      </c>
    </row>
    <row r="16" spans="1:7">
      <c r="A16" t="s">
        <v>460</v>
      </c>
      <c r="D16" t="s">
        <v>453</v>
      </c>
    </row>
    <row r="17" spans="1:7">
      <c r="A17" t="s">
        <v>461</v>
      </c>
      <c r="B17" t="s">
        <v>265</v>
      </c>
      <c r="C17" t="s">
        <v>265</v>
      </c>
      <c r="D17" t="s">
        <v>453</v>
      </c>
      <c r="E17">
        <v>-34828</v>
      </c>
      <c r="F17">
        <v>-115169</v>
      </c>
      <c r="G17">
        <v>1283</v>
      </c>
    </row>
    <row r="18" spans="1:7">
      <c r="A18" t="s">
        <v>462</v>
      </c>
      <c r="B18" t="s">
        <v>276</v>
      </c>
      <c r="C18" t="s">
        <v>276</v>
      </c>
      <c r="D18" t="s">
        <v>453</v>
      </c>
      <c r="E18">
        <v>-44557</v>
      </c>
      <c r="F18">
        <v>5688</v>
      </c>
      <c r="G18">
        <v>-12808</v>
      </c>
    </row>
    <row r="19" spans="1:7">
      <c r="A19" t="s">
        <v>463</v>
      </c>
      <c r="B19" t="s">
        <v>273</v>
      </c>
      <c r="C19" t="s">
        <v>273</v>
      </c>
      <c r="D19" t="s">
        <v>453</v>
      </c>
      <c r="E19">
        <v>53555</v>
      </c>
      <c r="F19">
        <v>-25289</v>
      </c>
      <c r="G19">
        <v>-52359</v>
      </c>
    </row>
    <row r="20" spans="1:7">
      <c r="A20" t="s">
        <v>464</v>
      </c>
      <c r="B20" t="s">
        <v>465</v>
      </c>
      <c r="C20" t="s">
        <v>247</v>
      </c>
      <c r="D20" t="s">
        <v>453</v>
      </c>
      <c r="E20">
        <v>27034</v>
      </c>
      <c r="F20">
        <v>655</v>
      </c>
      <c r="G20">
        <v>8998</v>
      </c>
    </row>
    <row r="21" spans="1:7">
      <c r="A21" t="s">
        <v>393</v>
      </c>
      <c r="B21" t="s">
        <v>269</v>
      </c>
      <c r="C21" t="s">
        <v>269</v>
      </c>
      <c r="D21" t="s">
        <v>453</v>
      </c>
      <c r="E21">
        <v>49468</v>
      </c>
      <c r="F21">
        <v>39154</v>
      </c>
      <c r="G21">
        <v>35803</v>
      </c>
    </row>
    <row r="22" spans="1:7">
      <c r="A22" t="s">
        <v>466</v>
      </c>
      <c r="B22" t="s">
        <v>285</v>
      </c>
      <c r="C22" t="s">
        <v>285</v>
      </c>
      <c r="D22" t="s">
        <v>453</v>
      </c>
      <c r="E22">
        <v>988128</v>
      </c>
      <c r="F22">
        <v>416699</v>
      </c>
      <c r="G22">
        <v>344238</v>
      </c>
    </row>
    <row r="23" spans="1:7">
      <c r="A23" t="s">
        <v>467</v>
      </c>
      <c r="B23" t="s">
        <v>286</v>
      </c>
      <c r="C23" t="s">
        <v>286</v>
      </c>
      <c r="D23" t="s">
        <v>468</v>
      </c>
    </row>
    <row r="24" spans="1:7">
      <c r="A24" t="s">
        <v>469</v>
      </c>
      <c r="B24" t="s">
        <v>287</v>
      </c>
      <c r="C24" t="s">
        <v>287</v>
      </c>
      <c r="D24" t="s">
        <v>468</v>
      </c>
      <c r="E24">
        <v>-64496</v>
      </c>
      <c r="F24">
        <v>-146553</v>
      </c>
      <c r="G24">
        <v>-18403</v>
      </c>
    </row>
    <row r="25" spans="1:7">
      <c r="A25" t="s">
        <v>470</v>
      </c>
      <c r="B25" t="s">
        <v>287</v>
      </c>
      <c r="C25" t="s">
        <v>287</v>
      </c>
      <c r="D25" t="s">
        <v>468</v>
      </c>
      <c r="E25">
        <v>-85634</v>
      </c>
      <c r="F25">
        <v>-75523</v>
      </c>
      <c r="G25">
        <v>-78039</v>
      </c>
    </row>
    <row r="26" spans="1:7">
      <c r="A26" t="s">
        <v>471</v>
      </c>
      <c r="B26" t="s">
        <v>291</v>
      </c>
      <c r="C26" t="s">
        <v>291</v>
      </c>
      <c r="D26" t="s">
        <v>468</v>
      </c>
      <c r="E26">
        <v>333600</v>
      </c>
      <c r="F26">
        <v>114350</v>
      </c>
      <c r="G26">
        <v>252369</v>
      </c>
    </row>
    <row r="27" spans="1:7">
      <c r="A27" t="s">
        <v>472</v>
      </c>
      <c r="B27" t="s">
        <v>290</v>
      </c>
      <c r="C27" t="s">
        <v>290</v>
      </c>
      <c r="D27" t="s">
        <v>468</v>
      </c>
      <c r="E27">
        <v>-449676</v>
      </c>
      <c r="F27">
        <v>-29891</v>
      </c>
      <c r="G27">
        <v>-313943</v>
      </c>
    </row>
    <row r="28" spans="1:7">
      <c r="A28" t="s">
        <v>473</v>
      </c>
      <c r="B28" t="s">
        <v>290</v>
      </c>
      <c r="C28" t="s">
        <v>290</v>
      </c>
      <c r="D28" t="s">
        <v>468</v>
      </c>
      <c r="G28">
        <v>-87500</v>
      </c>
    </row>
    <row r="29" spans="1:7">
      <c r="A29" t="s">
        <v>474</v>
      </c>
      <c r="B29" t="s">
        <v>291</v>
      </c>
      <c r="C29" t="s">
        <v>291</v>
      </c>
      <c r="D29" t="s">
        <v>468</v>
      </c>
      <c r="G29">
        <v>87500</v>
      </c>
    </row>
    <row r="30" spans="1:7">
      <c r="A30" t="s">
        <v>475</v>
      </c>
      <c r="D30" t="s">
        <v>468</v>
      </c>
      <c r="E30">
        <v>136719</v>
      </c>
      <c r="F30">
        <v>185778</v>
      </c>
      <c r="G30">
        <v>172228</v>
      </c>
    </row>
    <row r="31" spans="1:7">
      <c r="A31" t="s">
        <v>476</v>
      </c>
      <c r="B31" t="s">
        <v>290</v>
      </c>
      <c r="C31" t="s">
        <v>290</v>
      </c>
      <c r="D31" t="s">
        <v>468</v>
      </c>
      <c r="E31">
        <v>-52980</v>
      </c>
      <c r="F31">
        <v>-9106</v>
      </c>
      <c r="G31">
        <v>-12565</v>
      </c>
    </row>
    <row r="32" spans="1:7">
      <c r="A32" t="s">
        <v>477</v>
      </c>
      <c r="B32" t="s">
        <v>276</v>
      </c>
      <c r="C32" t="s">
        <v>276</v>
      </c>
      <c r="D32" t="s">
        <v>468</v>
      </c>
      <c r="E32">
        <v>9027</v>
      </c>
      <c r="F32">
        <v>2994</v>
      </c>
      <c r="G32">
        <v>11215</v>
      </c>
    </row>
    <row r="33" spans="1:7">
      <c r="A33" t="s">
        <v>478</v>
      </c>
      <c r="B33" t="s">
        <v>296</v>
      </c>
      <c r="C33" t="s">
        <v>296</v>
      </c>
      <c r="D33" t="s">
        <v>468</v>
      </c>
      <c r="E33">
        <v>-173440</v>
      </c>
      <c r="F33">
        <v>42049</v>
      </c>
      <c r="G33">
        <v>12862</v>
      </c>
    </row>
    <row r="34" spans="1:7">
      <c r="A34" t="s">
        <v>479</v>
      </c>
      <c r="B34" t="s">
        <v>297</v>
      </c>
      <c r="C34" t="s">
        <v>297</v>
      </c>
      <c r="D34" t="s">
        <v>480</v>
      </c>
    </row>
    <row r="35" spans="1:7">
      <c r="A35" t="s">
        <v>481</v>
      </c>
      <c r="D35" t="s">
        <v>468</v>
      </c>
      <c r="F35">
        <v>517500</v>
      </c>
    </row>
    <row r="36" spans="1:7">
      <c r="A36" t="s">
        <v>482</v>
      </c>
      <c r="D36" t="s">
        <v>468</v>
      </c>
      <c r="E36">
        <v>-363</v>
      </c>
      <c r="F36">
        <v>-393464</v>
      </c>
      <c r="G36">
        <v>-126409</v>
      </c>
    </row>
    <row r="37" spans="1:7">
      <c r="A37" t="s">
        <v>483</v>
      </c>
      <c r="B37" t="s">
        <v>299</v>
      </c>
      <c r="C37" t="s">
        <v>299</v>
      </c>
      <c r="D37" t="s">
        <v>480</v>
      </c>
      <c r="E37">
        <v>260000</v>
      </c>
      <c r="F37">
        <v>525000</v>
      </c>
      <c r="G37">
        <v>400000</v>
      </c>
    </row>
    <row r="38" spans="1:7">
      <c r="A38" t="s">
        <v>484</v>
      </c>
      <c r="B38" t="s">
        <v>302</v>
      </c>
      <c r="C38" t="s">
        <v>302</v>
      </c>
      <c r="D38" t="s">
        <v>468</v>
      </c>
      <c r="F38">
        <v>-445172</v>
      </c>
      <c r="G38">
        <v>-450000</v>
      </c>
    </row>
    <row r="39" spans="1:7">
      <c r="A39" t="s">
        <v>485</v>
      </c>
      <c r="D39" t="s">
        <v>468</v>
      </c>
      <c r="F39">
        <v>275000</v>
      </c>
    </row>
    <row r="40" spans="1:7">
      <c r="A40" t="s">
        <v>486</v>
      </c>
      <c r="B40" t="s">
        <v>302</v>
      </c>
      <c r="C40" t="s">
        <v>302</v>
      </c>
      <c r="D40" t="s">
        <v>480</v>
      </c>
      <c r="E40">
        <v>-13750</v>
      </c>
    </row>
    <row r="41" spans="1:7">
      <c r="A41" t="s">
        <v>487</v>
      </c>
      <c r="D41" t="s">
        <v>468</v>
      </c>
      <c r="F41">
        <v>-74365</v>
      </c>
    </row>
    <row r="42" spans="1:7">
      <c r="A42" t="s">
        <v>488</v>
      </c>
      <c r="D42" t="s">
        <v>468</v>
      </c>
      <c r="F42">
        <v>23650</v>
      </c>
    </row>
    <row r="43" spans="1:7">
      <c r="A43" t="s">
        <v>489</v>
      </c>
      <c r="B43" t="s">
        <v>490</v>
      </c>
      <c r="C43" t="s">
        <v>490</v>
      </c>
      <c r="D43" t="s">
        <v>468</v>
      </c>
      <c r="E43">
        <v>-5449</v>
      </c>
      <c r="F43">
        <v>-33744</v>
      </c>
      <c r="G43">
        <v>-7811</v>
      </c>
    </row>
    <row r="44" spans="1:7">
      <c r="A44" t="s">
        <v>491</v>
      </c>
      <c r="B44" t="s">
        <v>298</v>
      </c>
      <c r="C44" t="s">
        <v>298</v>
      </c>
      <c r="D44" t="s">
        <v>468</v>
      </c>
      <c r="E44">
        <v>-82891</v>
      </c>
      <c r="F44">
        <v>-56424</v>
      </c>
      <c r="G44">
        <v>-308948</v>
      </c>
    </row>
    <row r="45" spans="1:7">
      <c r="A45" t="s">
        <v>492</v>
      </c>
      <c r="D45" t="s">
        <v>468</v>
      </c>
      <c r="E45">
        <v>-133455</v>
      </c>
    </row>
    <row r="46" spans="1:7">
      <c r="A46" t="s">
        <v>493</v>
      </c>
      <c r="B46" t="s">
        <v>298</v>
      </c>
      <c r="C46" t="s">
        <v>298</v>
      </c>
      <c r="D46" t="s">
        <v>480</v>
      </c>
      <c r="E46">
        <v>41700</v>
      </c>
      <c r="F46">
        <v>82397</v>
      </c>
      <c r="G46">
        <v>25821</v>
      </c>
    </row>
    <row r="47" spans="1:7">
      <c r="A47" t="s">
        <v>494</v>
      </c>
      <c r="B47" t="s">
        <v>298</v>
      </c>
      <c r="C47" t="s">
        <v>298</v>
      </c>
      <c r="D47" t="s">
        <v>480</v>
      </c>
      <c r="E47">
        <v>4705</v>
      </c>
      <c r="F47">
        <v>61095</v>
      </c>
      <c r="G47">
        <v>39378</v>
      </c>
    </row>
    <row r="48" spans="1:7">
      <c r="A48" t="s">
        <v>495</v>
      </c>
      <c r="D48" t="s">
        <v>480</v>
      </c>
      <c r="E48">
        <v>-18982</v>
      </c>
      <c r="F48">
        <v>-93832</v>
      </c>
      <c r="G48">
        <v>-26716</v>
      </c>
    </row>
    <row r="49" spans="1:7">
      <c r="A49" t="s">
        <v>496</v>
      </c>
      <c r="D49" t="s">
        <v>480</v>
      </c>
      <c r="E49">
        <v>-237564</v>
      </c>
      <c r="F49">
        <v>-264323</v>
      </c>
      <c r="G49">
        <v>-29830</v>
      </c>
    </row>
    <row r="50" spans="1:7">
      <c r="A50" t="s">
        <v>497</v>
      </c>
      <c r="D50" t="s">
        <v>480</v>
      </c>
      <c r="F50">
        <v>-272459</v>
      </c>
    </row>
    <row r="51" spans="1:7">
      <c r="A51" t="s">
        <v>498</v>
      </c>
      <c r="B51" t="s">
        <v>499</v>
      </c>
      <c r="C51" t="s">
        <v>307</v>
      </c>
      <c r="D51" t="s">
        <v>480</v>
      </c>
      <c r="E51">
        <v>-105126</v>
      </c>
    </row>
    <row r="52" spans="1:7">
      <c r="A52" t="s">
        <v>500</v>
      </c>
      <c r="B52" t="s">
        <v>290</v>
      </c>
      <c r="C52" t="s">
        <v>290</v>
      </c>
      <c r="D52" t="s">
        <v>468</v>
      </c>
      <c r="E52">
        <v>-16063</v>
      </c>
      <c r="F52">
        <v>-15439</v>
      </c>
      <c r="G52">
        <v>-2740</v>
      </c>
    </row>
    <row r="53" spans="1:7">
      <c r="A53" t="s">
        <v>501</v>
      </c>
      <c r="D53" t="s">
        <v>480</v>
      </c>
      <c r="E53">
        <v>-185</v>
      </c>
      <c r="F53">
        <v>-27289</v>
      </c>
      <c r="G53">
        <v>-2180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838519-AE7B-417A-ACE2-9C7D494B6F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358356-E676-4F29-911E-29C92E7449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9E1ED3-4448-4610-BF2F-78F2DCB4A8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2021-11-22T06:46:37Z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