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184" i="1" l="1"/>
  <c r="F184" i="1"/>
  <c r="G92" i="1"/>
  <c r="F92" i="1"/>
  <c r="G49" i="1"/>
  <c r="F49" i="1"/>
  <c r="G25" i="1"/>
  <c r="F25" i="1"/>
  <c r="G24" i="1"/>
  <c r="F24" i="1"/>
  <c r="G432" i="1" l="1"/>
  <c r="G433" i="1" s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K373" i="1"/>
  <c r="J373" i="1"/>
  <c r="O371" i="1"/>
  <c r="N371" i="1"/>
  <c r="I370" i="1"/>
  <c r="H370" i="1"/>
  <c r="K369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7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28" i="1" l="1"/>
  <c r="F7" i="1" s="1"/>
  <c r="G128" i="1"/>
  <c r="G7" i="1" s="1"/>
  <c r="F161" i="1"/>
  <c r="F8" i="1" s="1"/>
  <c r="F383" i="1" s="1"/>
  <c r="G383" i="1"/>
  <c r="G382" i="1"/>
  <c r="G326" i="1"/>
  <c r="G12" i="1"/>
  <c r="G376" i="1" s="1"/>
  <c r="J384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I365" i="1"/>
  <c r="O366" i="1"/>
  <c r="M368" i="1"/>
  <c r="M372" i="1"/>
  <c r="I375" i="1"/>
  <c r="M377" i="1"/>
  <c r="K378" i="1"/>
  <c r="I381" i="1"/>
  <c r="O382" i="1"/>
  <c r="K384" i="1"/>
  <c r="H365" i="1"/>
  <c r="L372" i="1"/>
  <c r="F363" i="1"/>
  <c r="N368" i="1"/>
  <c r="J370" i="1"/>
  <c r="N372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F13" i="1"/>
  <c r="F44" i="1"/>
  <c r="H363" i="1"/>
  <c r="G13" i="1"/>
  <c r="G44" i="1"/>
  <c r="I363" i="1"/>
  <c r="F12" i="1" l="1"/>
  <c r="F376" i="1" s="1"/>
  <c r="F382" i="1"/>
  <c r="F353" i="1"/>
  <c r="F355" i="1" s="1"/>
  <c r="F357" i="1" s="1"/>
  <c r="F385" i="1"/>
  <c r="F378" i="1"/>
  <c r="F370" i="1"/>
  <c r="F59" i="1"/>
  <c r="F67" i="1" s="1"/>
  <c r="F71" i="1" s="1"/>
  <c r="G353" i="1"/>
  <c r="G355" i="1" s="1"/>
  <c r="G357" i="1" s="1"/>
  <c r="G385" i="1"/>
  <c r="G378" i="1"/>
  <c r="G370" i="1"/>
  <c r="G59" i="1"/>
  <c r="G67" i="1" s="1"/>
  <c r="G71" i="1" s="1"/>
  <c r="G366" i="1"/>
  <c r="G14" i="1"/>
  <c r="F366" i="1" l="1"/>
  <c r="F14" i="1"/>
  <c r="G373" i="1"/>
  <c r="G83" i="1"/>
  <c r="G372" i="1"/>
  <c r="G6" i="1"/>
  <c r="F373" i="1"/>
  <c r="F83" i="1"/>
  <c r="F372" i="1"/>
  <c r="F6" i="1"/>
  <c r="G371" i="1" l="1"/>
  <c r="G365" i="1"/>
  <c r="F371" i="1"/>
  <c r="F365" i="1"/>
</calcChain>
</file>

<file path=xl/sharedStrings.xml><?xml version="1.0" encoding="utf-8"?>
<sst xmlns="http://schemas.openxmlformats.org/spreadsheetml/2006/main" count="953" uniqueCount="587">
  <si>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</si>
  <si>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</si>
  <si>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</si>
  <si>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</si>
  <si>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</si>
  <si>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</si>
  <si>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</si>
  <si>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</si>
  <si>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</si>
  <si>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</si>
  <si>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</si>
  <si>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</si>
  <si>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</si>
  <si>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</si>
  <si>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</si>
  <si>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</si>
  <si>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</si>
  <si>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</si>
  <si>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</si>
  <si>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</si>
  <si>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</si>
  <si>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</si>
  <si>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</si>
  <si>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</si>
  <si>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</si>
  <si>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</si>
  <si>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</si>
  <si>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</si>
  <si>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</si>
  <si>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</si>
  <si>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</si>
  <si>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</si>
  <si>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</si>
  <si>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</si>
  <si>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</si>
  <si>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</si>
  <si>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</si>
  <si>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</si>
  <si>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</si>
  <si>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</si>
  <si>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</si>
  <si>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</si>
  <si>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</si>
  <si>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</si>
  <si>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</si>
  <si>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</si>
  <si>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</si>
  <si>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</si>
  <si>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</si>
  <si>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</si>
  <si>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</si>
  <si>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</si>
  <si>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</si>
  <si>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</si>
  <si>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</si>
  <si>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</si>
  <si>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</si>
  <si>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</si>
  <si>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</si>
  <si>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</si>
  <si>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</si>
  <si>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</si>
  <si>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</si>
  <si>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</si>
  <si>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</si>
  <si>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</si>
  <si>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</si>
  <si>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</si>
  <si>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</si>
  <si>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</si>
  <si>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</si>
  <si>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</si>
  <si>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</si>
  <si>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</si>
  <si>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</si>
  <si>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</si>
  <si>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</si>
  <si>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</si>
  <si>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</si>
  <si>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</si>
  <si>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</si>
  <si>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</si>
  <si>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</si>
  <si>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</si>
  <si>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</si>
  <si>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</si>
  <si>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</si>
  <si>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</si>
  <si>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</si>
  <si>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</si>
  <si>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</si>
  <si>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</si>
  <si>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</si>
  <si>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</si>
  <si>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</si>
  <si>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</si>
  <si>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</si>
  <si>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</si>
  <si>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</si>
  <si>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</si>
  <si>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</si>
  <si>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</si>
  <si>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</si>
  <si>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</si>
  <si>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</si>
  <si>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</si>
  <si>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</si>
  <si>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</si>
  <si>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</si>
  <si>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</si>
  <si>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</si>
  <si>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</si>
  <si>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</si>
  <si>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</si>
  <si>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</si>
  <si>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</si>
  <si>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</si>
  <si>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</si>
  <si>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</si>
  <si>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</si>
  <si>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</si>
  <si>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</si>
  <si>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</si>
  <si>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</si>
  <si>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</si>
  <si>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</si>
  <si>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</si>
  <si>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</si>
  <si>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</si>
  <si>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</si>
  <si>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</si>
  <si>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</si>
  <si>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</si>
  <si>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</si>
  <si>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</si>
  <si>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</si>
  <si>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</si>
  <si>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</si>
  <si>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</si>
  <si>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</si>
  <si>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</si>
  <si>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</si>
  <si>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</si>
  <si>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</si>
  <si>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</si>
  <si>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</si>
  <si>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</si>
  <si>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</si>
  <si>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</si>
  <si>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</si>
  <si>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</si>
  <si>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</si>
  <si>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</si>
  <si>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</si>
  <si>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</si>
  <si>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</si>
  <si>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</si>
  <si>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</si>
  <si>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</si>
  <si>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</si>
  <si>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</si>
  <si>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</si>
  <si>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</si>
  <si>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</si>
  <si>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</si>
  <si>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</si>
  <si>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</si>
  <si>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</si>
  <si>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</si>
  <si>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</si>
  <si>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</si>
  <si>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</si>
  <si>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</si>
  <si>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</si>
  <si>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</si>
  <si>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</si>
  <si>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</si>
  <si>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</si>
  <si>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</si>
  <si>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</si>
  <si>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</si>
  <si>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</si>
  <si>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</si>
  <si>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</si>
  <si>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</si>
  <si>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</si>
  <si>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</si>
  <si>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</si>
  <si>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</si>
  <si>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</si>
  <si>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</si>
  <si>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</si>
  <si>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</si>
  <si>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</si>
  <si>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</si>
  <si>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</si>
  <si>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</si>
  <si>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</si>
  <si>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</si>
  <si>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</si>
  <si>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</si>
  <si>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</si>
  <si>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</si>
  <si>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</si>
  <si>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</si>
  <si>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</si>
  <si>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</si>
  <si>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</si>
  <si>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</si>
  <si>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</si>
  <si>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</si>
  <si>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</si>
  <si>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</si>
  <si>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</si>
  <si>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</si>
  <si>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</si>
  <si>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</si>
  <si>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</si>
  <si>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</si>
  <si>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</si>
  <si>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</si>
  <si>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</si>
  <si>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</si>
  <si>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</si>
  <si>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</si>
  <si>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</si>
  <si>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</si>
  <si>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</si>
  <si>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</si>
  <si>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</si>
  <si>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</si>
  <si>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</si>
  <si>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</si>
  <si>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</si>
  <si>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</si>
  <si>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</si>
  <si>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</si>
  <si>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</si>
  <si>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</si>
  <si>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</si>
  <si>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</si>
  <si>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</si>
  <si>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</si>
  <si>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</si>
  <si>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</si>
  <si>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</si>
  <si>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</si>
  <si>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</si>
  <si>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</si>
  <si>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</si>
  <si>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</si>
  <si>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</si>
  <si>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</si>
  <si>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</si>
  <si>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</si>
  <si>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</si>
  <si>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</si>
  <si>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</si>
  <si>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</si>
  <si>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</si>
  <si>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</si>
  <si>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</si>
  <si>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</si>
  <si>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</si>
  <si>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</si>
  <si>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</si>
  <si>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</si>
  <si>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</si>
  <si>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</si>
  <si>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</si>
  <si>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</si>
  <si>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</si>
  <si>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</si>
  <si>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</si>
  <si>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</si>
  <si>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</si>
  <si>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</si>
  <si>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</si>
  <si>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</si>
  <si>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</si>
  <si>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</si>
  <si>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</si>
  <si>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</si>
  <si>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</si>
  <si>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</si>
  <si>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</si>
  <si>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</si>
  <si>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</si>
  <si>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</si>
  <si>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</si>
  <si>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</si>
  <si>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</si>
  <si>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</si>
  <si>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</si>
  <si>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</si>
  <si>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</si>
  <si>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</si>
  <si>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</si>
  <si>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</si>
  <si>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</si>
  <si>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</si>
  <si>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</si>
  <si>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</si>
  <si>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</si>
  <si>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</si>
  <si>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</si>
  <si>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</si>
  <si>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</si>
  <si>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</si>
  <si>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</si>
  <si>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</si>
  <si>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</si>
  <si>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</si>
  <si>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</si>
  <si>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</si>
  <si>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</si>
  <si>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</si>
  <si>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</si>
  <si>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</si>
  <si>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</si>
  <si>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</si>
  <si>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</si>
  <si>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</si>
  <si>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</si>
  <si>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</si>
  <si>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</si>
  <si>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</si>
  <si>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</si>
  <si>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</si>
  <si>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</si>
  <si>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</si>
  <si>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</si>
  <si>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</si>
  <si>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</si>
  <si>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</si>
  <si>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</si>
  <si>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</si>
  <si>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</si>
  <si>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</si>
  <si>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</si>
  <si>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</si>
  <si>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</si>
  <si>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</si>
  <si>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</si>
  <si>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</si>
  <si>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</si>
  <si>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</si>
  <si>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</si>
  <si>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</si>
  <si>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</si>
  <si>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</si>
  <si>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</si>
  <si>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</si>
  <si>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</si>
  <si>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</si>
  <si>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</si>
  <si>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</si>
  <si>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</si>
  <si>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</si>
  <si>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</si>
  <si>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</si>
  <si>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</si>
  <si>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</si>
  <si>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</si>
  <si>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</si>
  <si>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</si>
  <si>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</si>
  <si>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</si>
  <si>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</si>
  <si>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</si>
  <si>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</si>
  <si>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</si>
  <si>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</si>
  <si>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</si>
  <si>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</si>
  <si>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 stnelaviuqe hsac dna hsaC</t>
  </si>
  <si>
    <t>Trade accounts receivable, net of allowance for doubtful 7102 ni 701$ dna 8102 ni 771$ fo stnuocca</t>
  </si>
  <si>
    <t>ten ,yrotnevnI</t>
  </si>
  <si>
    <t>stessa tnerruc rehto dna sesnepxe diaperP</t>
  </si>
  <si>
    <t>stessa tnerruc latoT</t>
  </si>
  <si>
    <t>Property and equipment: tnempiuqE</t>
  </si>
  <si>
    <t>stnemevorpmi dlohesaeL</t>
  </si>
  <si>
    <t>serutxif dna erutinruF</t>
  </si>
  <si>
    <t>stessa gnitekraM</t>
  </si>
  <si>
    <t>noitazitroma dna noitaicerped detalumucca sseL</t>
  </si>
  <si>
    <t>tnempiuqe dna ytreporp teN</t>
  </si>
  <si>
    <t>Other assets:</t>
  </si>
  <si>
    <t>Other assets</t>
  </si>
  <si>
    <t>Intangible assets, net of accumulated amortization 7102 ni 334,7$ dna 8102 ni 908,7$ fo</t>
  </si>
  <si>
    <t>Intangibles - Accumulated Amortisation</t>
  </si>
  <si>
    <t>Goodwill</t>
  </si>
  <si>
    <t>stessa rehto latoT</t>
  </si>
  <si>
    <t>stessa latoT</t>
  </si>
  <si>
    <t>Liabilities and Stockholders' Equity</t>
  </si>
  <si>
    <t>Current liabilities: elbayap stnuoccA</t>
  </si>
  <si>
    <t>sesnepxe deurccA</t>
  </si>
  <si>
    <t>noitrop tnerruc - elbayap setoN</t>
  </si>
  <si>
    <t>noitrop mret-trohs ,elbayap esael latipaC</t>
  </si>
  <si>
    <t>eunever derrefeD</t>
  </si>
  <si>
    <t>seitilibail tnerruc latoT</t>
  </si>
  <si>
    <t>seitilibail mret-gnol rehtO</t>
  </si>
  <si>
    <t>noitrop mret-gnol ,eunever derrefeD</t>
  </si>
  <si>
    <t>noitrop mret-gnol ,elbayap setoN</t>
  </si>
  <si>
    <t>Convertible debentures payable to non-related parties, at fair value</t>
  </si>
  <si>
    <t>eulav riaf ta ,seitrap detaler ot elbayap serutnebed elbitrevnoC</t>
  </si>
  <si>
    <t>noitrop mret-gnol - esael latipaC</t>
  </si>
  <si>
    <t>Deferred tax</t>
  </si>
  <si>
    <t>seitilibail latoT</t>
  </si>
  <si>
    <t>Commitments and contingencies (Note 9)</t>
  </si>
  <si>
    <t>Stockholders' equity:</t>
  </si>
  <si>
    <t>Preferred stock, $ .01 par value:  authorized 1,000,000 shares;</t>
  </si>
  <si>
    <t>.deussi enon</t>
  </si>
  <si>
    <t>Common stock, $ .01 par value:  authorized 30,000,000</t>
  </si>
  <si>
    <t>shares; issued 17,066,510 in 2018 and 16,711,512 in 2017; 7102 ni 186,525,61 dna 8102 ni 976,088,61 gnidnatstuo</t>
  </si>
  <si>
    <t>latipac ni-diap lanoitiddA</t>
  </si>
  <si>
    <t>ticifed detalumuccA</t>
  </si>
  <si>
    <t>7102 dna 8102 ni serahs 138,581 ,tsoc ta kcots yrusaerT</t>
  </si>
  <si>
    <t>ytiuqe 'sredlohkcots latoT</t>
  </si>
  <si>
    <t>Revenue:</t>
  </si>
  <si>
    <t>Revenue</t>
  </si>
  <si>
    <t>Products</t>
  </si>
  <si>
    <t>Service and supplies</t>
  </si>
  <si>
    <t>Total revenue</t>
  </si>
  <si>
    <t>Total Cost of Revenue</t>
  </si>
  <si>
    <t>Total Cost of Revenue TODO REMOVE</t>
  </si>
  <si>
    <t>Cost of Revenue:</t>
  </si>
  <si>
    <t>Amortization and depreciation</t>
  </si>
  <si>
    <t>Total cost of revenue</t>
  </si>
  <si>
    <t>Gross profit</t>
  </si>
  <si>
    <t>Gross Profit</t>
  </si>
  <si>
    <t>Operating expenses:</t>
  </si>
  <si>
    <t>Engineering and product development</t>
  </si>
  <si>
    <t>M arketing and sales</t>
  </si>
  <si>
    <t>General and administrative</t>
  </si>
  <si>
    <t>Gain on sale of M RI assets</t>
  </si>
  <si>
    <t>Gain on Disposals</t>
  </si>
  <si>
    <t>Goodwill and long-lived asset impairment</t>
  </si>
  <si>
    <t>Total operating expenses</t>
  </si>
  <si>
    <t>Loss from operations</t>
  </si>
  <si>
    <t>Operating Profit</t>
  </si>
  <si>
    <t>Other expense</t>
  </si>
  <si>
    <t>Other Expenses</t>
  </si>
  <si>
    <t>Interest expense</t>
  </si>
  <si>
    <t>Interest income</t>
  </si>
  <si>
    <t>Financing costs</t>
  </si>
  <si>
    <t>Other expense, net</t>
  </si>
  <si>
    <t>Other Income - Net profit (loss)</t>
  </si>
  <si>
    <t>Loss before income tax expense</t>
  </si>
  <si>
    <t>Profit before Zakat</t>
  </si>
  <si>
    <t>Income tax (benefit) expense</t>
  </si>
  <si>
    <t>Net loss and comprehensive loss</t>
  </si>
  <si>
    <t>Total Other Comprehensive Loss</t>
  </si>
  <si>
    <t>Total Other Comprehensive Income</t>
  </si>
  <si>
    <t>Net loss per share:</t>
  </si>
  <si>
    <t>Basic</t>
  </si>
  <si>
    <t>Diluted</t>
  </si>
  <si>
    <t>Weighted average number of shares used in</t>
  </si>
  <si>
    <t>computing loss per share:</t>
  </si>
  <si>
    <t>Balance at December 31, 2015</t>
  </si>
  <si>
    <t>Issuance of common stock relative to</t>
  </si>
  <si>
    <t>vesting of restricted stock, net of 27,299 shares forfeited for tax obligations</t>
  </si>
  <si>
    <t>Issuance of common stock pursuant to stock option plans</t>
  </si>
  <si>
    <t>Stock-based compensation</t>
  </si>
  <si>
    <t>Operating Activities</t>
  </si>
  <si>
    <t>Net loss</t>
  </si>
  <si>
    <t>Balance at December 31, 2016</t>
  </si>
  <si>
    <t>vesting of restricted stock, net of 55,115 shares forfeited for tax obligations</t>
  </si>
  <si>
    <t>Balance at December 31, 2017</t>
  </si>
  <si>
    <t>Cumulative impact from the adoption of ASC 606</t>
  </si>
  <si>
    <t>(see Note 1)</t>
  </si>
  <si>
    <t>vesting of restricted stock, net of 56,946 shares forfeited for tax obligations</t>
  </si>
  <si>
    <t>Financing Activities</t>
  </si>
  <si>
    <t>Cash flow from operating activities:</t>
  </si>
  <si>
    <t>Adjustments to reconcile net loss to net cash</t>
  </si>
  <si>
    <t>used for operating activities:</t>
  </si>
  <si>
    <t>Amortization</t>
  </si>
  <si>
    <t>Bad debt provision</t>
  </si>
  <si>
    <t>Inventory obsolesence reserve</t>
  </si>
  <si>
    <t>Stock-based compensation expense</t>
  </si>
  <si>
    <t>Amortization of debt discount and debt costs</t>
  </si>
  <si>
    <t>Gain from acquisition settlement</t>
  </si>
  <si>
    <t>Interest on settlement obligations</t>
  </si>
  <si>
    <t>Loss on disposal of assets</t>
  </si>
  <si>
    <t>Changes in operating assets and liabilities, net of acquisition:</t>
  </si>
  <si>
    <t>Accounts receivable</t>
  </si>
  <si>
    <t>Inventory</t>
  </si>
  <si>
    <t>Prepaid and other assets</t>
  </si>
  <si>
    <t>Accounts payable</t>
  </si>
  <si>
    <t>Deferred revenue</t>
  </si>
  <si>
    <t>Total adjustments</t>
  </si>
  <si>
    <t>Net cash used for operating activities</t>
  </si>
  <si>
    <t>Cash flow from investing activities:</t>
  </si>
  <si>
    <t>Investing Activities</t>
  </si>
  <si>
    <t>Additions to patents, technology and other</t>
  </si>
  <si>
    <t>Additions to property and equipment</t>
  </si>
  <si>
    <t>Acquisition of VuComp M -Vu CAD</t>
  </si>
  <si>
    <t>Sale of M RI assets</t>
  </si>
  <si>
    <t>Net cash provided by (used for) investing activities</t>
  </si>
  <si>
    <t>Cash flow from financing activities:</t>
  </si>
  <si>
    <t>Issuance of common stock for cash, net</t>
  </si>
  <si>
    <t>Finance Costs</t>
  </si>
  <si>
    <t>sesicrexe noitpo kcotS</t>
  </si>
  <si>
    <t>ecnaussi kcots detcirtser ot detaler diap sexaT</t>
  </si>
  <si>
    <t>stsoc ecnaussi tbeD</t>
  </si>
  <si>
    <t>snoitagilbo esael latipac fo stnemyap lapicnirP</t>
  </si>
  <si>
    <t>gnicnanif tbed morf sdeecorP</t>
  </si>
  <si>
    <t>serutnebed elbitrevnoc morf sdeecorP</t>
  </si>
  <si>
    <t>seitivitca gnicnanif )rof desu( yb dedivorp hsac teN</t>
  </si>
  <si>
    <t>stnelaviuqe dna hsac ni )esaerced( esaercnI</t>
  </si>
  <si>
    <t>raey fo gninnigeb ,stnelaviuqe dna hsaC</t>
  </si>
  <si>
    <t>raey fo dne ,stnelaviuqe dna hsaC</t>
  </si>
  <si>
    <t>Supplemental disclosure of cash flow information: diap tseretnI</t>
  </si>
  <si>
    <t>Taxes paid</t>
  </si>
  <si>
    <t xml:space="preserve">Adjustment for Income Tax Paid </t>
  </si>
  <si>
    <t>Escrow due from M RI asset sale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</si>
  <si>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</si>
  <si>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</si>
  <si>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</si>
  <si>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</si>
  <si>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</si>
  <si>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</si>
  <si>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added value</t>
  </si>
  <si>
    <t>turnover</t>
  </si>
  <si>
    <t>cost of goods sold</t>
  </si>
  <si>
    <t>products</t>
  </si>
  <si>
    <t>service and supplies</t>
  </si>
  <si>
    <t>amortization and depreciation</t>
  </si>
  <si>
    <t>changed sign</t>
  </si>
  <si>
    <t>research and development</t>
  </si>
  <si>
    <t>engineering and product development</t>
  </si>
  <si>
    <t>sales and distribution expenses</t>
  </si>
  <si>
    <t>marketing and sales</t>
  </si>
  <si>
    <t>depreciation</t>
  </si>
  <si>
    <t>other operating expenses</t>
  </si>
  <si>
    <t>gain on sale of MRI assets</t>
  </si>
  <si>
    <t>deleted value</t>
  </si>
  <si>
    <t>changed value &amp; sign</t>
  </si>
  <si>
    <t>interest paid and financial costs</t>
  </si>
  <si>
    <t>interest expense</t>
  </si>
  <si>
    <t>financing costs</t>
  </si>
  <si>
    <t>moved to row 48</t>
  </si>
  <si>
    <t>interest income</t>
  </si>
  <si>
    <t>equipment</t>
  </si>
  <si>
    <t>leasehold improvements</t>
  </si>
  <si>
    <t>furniture and fixtures</t>
  </si>
  <si>
    <t>marketing assets</t>
  </si>
  <si>
    <t>other fixed assets</t>
  </si>
  <si>
    <t>property, plant and equipment</t>
  </si>
  <si>
    <t>leased assets</t>
  </si>
  <si>
    <t>accumulated depreciation and amortisation</t>
  </si>
  <si>
    <t>less accumulated depreciation and amortization</t>
  </si>
  <si>
    <t>raw materials</t>
  </si>
  <si>
    <t>work in process</t>
  </si>
  <si>
    <t>finished goods</t>
  </si>
  <si>
    <t>stock - raw materials</t>
  </si>
  <si>
    <t>stock - finished goods</t>
  </si>
  <si>
    <t>stock - work in progress</t>
  </si>
  <si>
    <t>cash and bank balance</t>
  </si>
  <si>
    <t>cash and cash equivalents</t>
  </si>
  <si>
    <t>trade debtors</t>
  </si>
  <si>
    <t>trade accounts receivable, net of allowance for doubtful accounts</t>
  </si>
  <si>
    <t>prepaid expenses</t>
  </si>
  <si>
    <t>prepaid expenses and other current assets</t>
  </si>
  <si>
    <t>other non-current assets</t>
  </si>
  <si>
    <t>other assets</t>
  </si>
  <si>
    <t>intangibles - goodwill</t>
  </si>
  <si>
    <t>goodwill</t>
  </si>
  <si>
    <t>intangible assets, net of accumulated amortization</t>
  </si>
  <si>
    <t>accounts payable</t>
  </si>
  <si>
    <t>accrued expenses</t>
  </si>
  <si>
    <t>notes payable - current portion</t>
  </si>
  <si>
    <t>capital lease payable, short-term portion</t>
  </si>
  <si>
    <t>deferred revenue</t>
  </si>
  <si>
    <t>notes payable</t>
  </si>
  <si>
    <t>other long-term liabilities</t>
  </si>
  <si>
    <t>deferred revenue, long-term portion</t>
  </si>
  <si>
    <t>notes payable, long-term portion</t>
  </si>
  <si>
    <t>Convertible debentures payable to related parties, at fair value</t>
  </si>
  <si>
    <t>Capital lease - long-term portion</t>
  </si>
  <si>
    <t>other non-current liabilities</t>
  </si>
  <si>
    <t>common stock, $ .01 par value</t>
  </si>
  <si>
    <t>additional paid-in capital</t>
  </si>
  <si>
    <t>accumulated deficit</t>
  </si>
  <si>
    <t>treasury stock at cost</t>
  </si>
  <si>
    <t>retained earnings</t>
  </si>
  <si>
    <t>treasury stock (-)</t>
  </si>
  <si>
    <t>ordinary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</si>
</sst>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95-46CD-9A94-6E1111E3AE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97-4A0F-9942-296426E0BE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27-4553-8D89-DC98AC384C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2C-4C83-9293-28F90B4992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34-48C1-9B54-84AE72EE7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47-4069-93A1-502CDD24B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6A-4342-9C4D-A8E46F9C5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20-40E2-A357-2ACD4A7407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2F-48CF-A6C4-E791ED44EF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33-4396-A051-196060D9B3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42-4572-91BD-FD325FBF4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61-451D-B1CB-1D46044144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5-4904-A163-E5EE91F97A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43-48D7-9C1C-EBB2DDDC32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0D-46B3-A244-232F468506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5.57031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-9017</v>
      </c>
      <c r="G6" s="7">
        <f t="shared" ref="G6:O6" si="1">IF(G4=$BF$1,"",G71)</f>
        <v>-14256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10517</v>
      </c>
      <c r="G7" s="7">
        <f t="shared" ref="G7:O7" si="2">IF(G4=$BF$1,"",G128)</f>
        <v>10922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21220</v>
      </c>
      <c r="G8" s="7">
        <f t="shared" ref="G8:O8" si="3">IF(G4=$BF$1,"",G161)</f>
        <v>21209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13245</v>
      </c>
      <c r="G9" s="7">
        <f t="shared" ref="G9:O9" si="4">IF(G4=$BF$1,"",G189)</f>
        <v>12070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11596</v>
      </c>
      <c r="G10" s="7">
        <f t="shared" ref="G10:O10" si="5">IF(G4=$BF$1,"",G210)</f>
        <v>5785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6896</v>
      </c>
      <c r="G11" s="7">
        <f t="shared" ref="G11:O11" si="6">IF(G4=$BF$1,"",G227)</f>
        <v>14276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31737</v>
      </c>
      <c r="G12" s="35">
        <f t="shared" ref="G12:O12" si="7">IF(G4=$BF$1,"",SUM(G7:G8))</f>
        <v>32131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31737</v>
      </c>
      <c r="G13" s="35">
        <f t="shared" ref="G13:O13" si="8">IF(G4=$BF$1,"",SUM(G9:G11))</f>
        <v>32131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13111+12510</f>
        <v>25621</v>
      </c>
      <c r="G24">
        <f>13554+14548</f>
        <v>28102</v>
      </c>
      <c r="H24">
        <v>11389</v>
      </c>
      <c r="P24" s="48" t="s">
        <v>520</v>
      </c>
    </row>
    <row r="25" spans="5:16">
      <c r="E25" s="1" t="s">
        <v>27</v>
      </c>
      <c r="F25">
        <f>2161+3627</f>
        <v>5788</v>
      </c>
      <c r="G25">
        <f>2660+6229</f>
        <v>8889</v>
      </c>
      <c r="H25">
        <v>0</v>
      </c>
      <c r="P25" s="48" t="s">
        <v>521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  <c r="F28" s="38">
        <v>403</v>
      </c>
      <c r="G28" s="38">
        <v>1037</v>
      </c>
      <c r="P28" s="48" t="s">
        <v>521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19430</v>
      </c>
      <c r="G30" s="7">
        <f>IF(G4=$BF$1,"",G24-G25+ABS(G26)-G27-G28-G29)</f>
        <v>18176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 s="38">
        <v>8693</v>
      </c>
      <c r="G33" s="38">
        <v>10503</v>
      </c>
      <c r="P33" s="48" t="s">
        <v>521</v>
      </c>
    </row>
    <row r="34" spans="5:16">
      <c r="E34" s="1" t="s">
        <v>36</v>
      </c>
      <c r="F34">
        <v>9117</v>
      </c>
      <c r="G34">
        <v>7877</v>
      </c>
      <c r="H34">
        <v>7675</v>
      </c>
    </row>
    <row r="35" spans="5:16">
      <c r="E35" s="1" t="s">
        <v>37</v>
      </c>
      <c r="F35">
        <v>9445</v>
      </c>
      <c r="G35">
        <v>9327</v>
      </c>
      <c r="H35">
        <v>9518</v>
      </c>
      <c r="P35" s="48" t="s">
        <v>527</v>
      </c>
    </row>
    <row r="36" spans="5:16">
      <c r="E36" s="1" t="s">
        <v>38</v>
      </c>
      <c r="G36" s="38">
        <v>-2508</v>
      </c>
      <c r="P36" s="48" t="s">
        <v>521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305</v>
      </c>
      <c r="G40">
        <v>452</v>
      </c>
      <c r="H40">
        <v>2305</v>
      </c>
      <c r="P40" s="48" t="s">
        <v>520</v>
      </c>
    </row>
    <row r="41" spans="5:16">
      <c r="E41" s="1" t="s">
        <v>43</v>
      </c>
    </row>
    <row r="42" spans="5:16">
      <c r="E42" s="1" t="s">
        <v>44</v>
      </c>
      <c r="F42">
        <v>0</v>
      </c>
      <c r="G42">
        <v>6693</v>
      </c>
      <c r="H42">
        <v>0</v>
      </c>
    </row>
    <row r="43" spans="5:16">
      <c r="E43" s="6" t="s">
        <v>45</v>
      </c>
      <c r="F43" s="7">
        <f>F32+F33+F34+F35+F36+F37+F38+F39+F40+F41+F42</f>
        <v>27560</v>
      </c>
      <c r="G43" s="7">
        <f>G32+G33+G34+G35+G36+G37+G38+G39+G40+G41+G42</f>
        <v>32344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-8130</v>
      </c>
      <c r="G44" s="7">
        <f>IF(G4=$BF$1,"",G30+G31-G43)</f>
        <v>-14168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  <c r="F45"/>
      <c r="G45"/>
      <c r="H45">
        <v>0</v>
      </c>
      <c r="P45" s="48" t="s">
        <v>535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110</v>
      </c>
      <c r="G48" s="38">
        <v>18</v>
      </c>
      <c r="P48" s="48" t="s">
        <v>521</v>
      </c>
    </row>
    <row r="49" spans="5:16">
      <c r="E49" s="1" t="s">
        <v>51</v>
      </c>
      <c r="F49">
        <f>504+451</f>
        <v>955</v>
      </c>
      <c r="G49">
        <f>124</f>
        <v>124</v>
      </c>
      <c r="H49">
        <v>-63</v>
      </c>
      <c r="P49" s="48" t="s">
        <v>536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10</v>
      </c>
      <c r="P52" s="48" t="s">
        <v>540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-53</v>
      </c>
      <c r="P54" s="48" t="s">
        <v>535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-8975</v>
      </c>
      <c r="G59" s="7">
        <f>IF(G4=$BF$1,"",G44+G45+G46+G47+G48-G49-G50-G51+G52-G53+G54+G55-G56+G57+G58)</f>
        <v>-14274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42</v>
      </c>
      <c r="G60">
        <v>-18</v>
      </c>
      <c r="H60">
        <v>76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-9017</v>
      </c>
      <c r="G67" s="7">
        <f>IF(G4=$BF$1,"",SUM(G59,-G60,-ABS(G61),-G62,-G66))</f>
        <v>-14256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-9017</v>
      </c>
      <c r="G71" s="7">
        <f t="shared" ref="G71:O71" si="14">IF(G4=$BF$1,"",SUM(G67:G70))</f>
        <v>-14256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-9017</v>
      </c>
      <c r="G83" s="7">
        <f t="shared" ref="G83:O83" si="15">IF(G4=$BF$1,"",SUM(G71:G82))</f>
        <v>-14256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f>6020+308</f>
        <v>6328</v>
      </c>
      <c r="G92" s="38">
        <f>5722+305</f>
        <v>6027</v>
      </c>
      <c r="P92" s="48" t="s">
        <v>521</v>
      </c>
    </row>
    <row r="93" spans="5:16">
      <c r="E93" s="1" t="s">
        <v>85</v>
      </c>
    </row>
    <row r="94" spans="5:16">
      <c r="E94" s="1" t="s">
        <v>86</v>
      </c>
      <c r="F94" s="38">
        <v>62</v>
      </c>
      <c r="G94" s="38">
        <v>62</v>
      </c>
      <c r="P94" s="48" t="s">
        <v>521</v>
      </c>
    </row>
    <row r="95" spans="5:16">
      <c r="E95" s="1" t="s">
        <v>87</v>
      </c>
      <c r="F95" s="38">
        <v>376</v>
      </c>
      <c r="G95" s="38">
        <v>376</v>
      </c>
      <c r="P95" s="48" t="s">
        <v>521</v>
      </c>
    </row>
    <row r="96" spans="5:16">
      <c r="E96" s="12"/>
    </row>
    <row r="98" spans="5:16">
      <c r="E98" s="6" t="s">
        <v>88</v>
      </c>
      <c r="F98" s="7">
        <f>F89+F90+F91+F92+F93+F94+F95+F96</f>
        <v>6766</v>
      </c>
      <c r="G98" s="7">
        <f>IF(G4=$BF$1,"",G89+G90+G91+G92+G93+G94+G95+G96)</f>
        <v>6465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-6214</v>
      </c>
      <c r="G99" s="38">
        <v>-5889</v>
      </c>
      <c r="P99" s="48" t="s">
        <v>521</v>
      </c>
    </row>
    <row r="100" spans="5:16">
      <c r="E100" s="6" t="s">
        <v>90</v>
      </c>
      <c r="F100" s="7">
        <f>F98+F99</f>
        <v>552</v>
      </c>
      <c r="G100" s="7">
        <f t="shared" ref="G100:O100" si="17">IF(G4=$BF$1,"",G98+G99)</f>
        <v>576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8362</v>
      </c>
      <c r="G101">
        <v>8362</v>
      </c>
      <c r="P101" s="48" t="s">
        <v>520</v>
      </c>
    </row>
    <row r="102" spans="5:16">
      <c r="E102" s="1" t="s">
        <v>92</v>
      </c>
    </row>
    <row r="103" spans="5:16">
      <c r="E103" s="1" t="s">
        <v>93</v>
      </c>
      <c r="F103">
        <v>1550</v>
      </c>
      <c r="G103">
        <v>1931</v>
      </c>
      <c r="P103" s="48" t="s">
        <v>520</v>
      </c>
    </row>
    <row r="104" spans="5:16">
      <c r="E104" s="6" t="s">
        <v>94</v>
      </c>
      <c r="F104" s="7">
        <f>F101+F102+F103</f>
        <v>9912</v>
      </c>
      <c r="G104" s="7">
        <f t="shared" ref="G104:O104" si="18">IF(G4=$BF$1,"",G101+G102+G103)</f>
        <v>10293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53</v>
      </c>
      <c r="G125" s="38">
        <v>53</v>
      </c>
      <c r="P125" s="48" t="s">
        <v>521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10517</v>
      </c>
      <c r="G128" s="7">
        <f t="shared" ref="G128:O128" si="19">IF(G4=$BF$1,"",G100+SUM(G104:G126))</f>
        <v>10922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 s="38">
        <v>12185</v>
      </c>
      <c r="G130" s="38">
        <v>9387</v>
      </c>
      <c r="P130" s="48" t="s">
        <v>521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 s="38">
        <v>6403</v>
      </c>
      <c r="G133" s="38">
        <v>8599</v>
      </c>
      <c r="P133" s="48" t="s">
        <v>521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18588</v>
      </c>
      <c r="G140" s="7">
        <f t="shared" ref="G140:O140" si="20">IF(G4=$BF$1,"",G130+G131+G132+G133+G134+G135+G136+G139)</f>
        <v>17986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606</v>
      </c>
      <c r="G142" s="38">
        <v>992</v>
      </c>
      <c r="P142" s="48" t="s">
        <v>521</v>
      </c>
    </row>
    <row r="143" spans="5:16">
      <c r="E143" s="1" t="s">
        <v>125</v>
      </c>
      <c r="F143" s="38">
        <v>67</v>
      </c>
      <c r="G143" s="38">
        <v>63</v>
      </c>
      <c r="P143" s="48" t="s">
        <v>521</v>
      </c>
    </row>
    <row r="144" spans="5:16">
      <c r="E144" s="1" t="s">
        <v>126</v>
      </c>
      <c r="F144" s="38">
        <v>914</v>
      </c>
      <c r="G144" s="38">
        <v>1068</v>
      </c>
      <c r="P144" s="48" t="s">
        <v>521</v>
      </c>
    </row>
    <row r="145" spans="5:16">
      <c r="E145" s="6" t="s">
        <v>127</v>
      </c>
      <c r="F145" s="7">
        <f>F141+F142+F143+F144</f>
        <v>1587</v>
      </c>
      <c r="G145" s="7">
        <f t="shared" ref="G145:O145" si="21">IF(G4=$BF$1,"",G141+G142+G143+G144)</f>
        <v>2123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9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1045</v>
      </c>
      <c r="G154" s="38">
        <v>1100</v>
      </c>
      <c r="P154" s="48" t="s">
        <v>521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/>
      <c r="G157"/>
      <c r="P157" s="48" t="s">
        <v>535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1045</v>
      </c>
      <c r="G160" s="7">
        <f>IF(G4=$BF$1,"",G146+G147+G148+G149+G150+G151+G152+G153+G154+G155+G156+G157+G158+G159)</f>
        <v>1100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21220</v>
      </c>
      <c r="G161" s="7">
        <f t="shared" ref="G161:O161" si="22">IF(G4=$BF$1,"",G140+G145+G160)</f>
        <v>21209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 s="38">
        <v>15</v>
      </c>
      <c r="G166" s="38">
        <v>12</v>
      </c>
      <c r="P166" s="48" t="s">
        <v>521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F171" s="38">
        <v>1851</v>
      </c>
      <c r="G171" s="38">
        <v>817</v>
      </c>
      <c r="P171" s="48" t="s">
        <v>521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f>1154+5060</f>
        <v>6214</v>
      </c>
      <c r="G184" s="38">
        <f>1362+4475</f>
        <v>5837</v>
      </c>
      <c r="P184" s="48" t="s">
        <v>521</v>
      </c>
    </row>
    <row r="185" spans="5:16">
      <c r="E185" s="12" t="s">
        <v>162</v>
      </c>
      <c r="F185" s="38">
        <v>5165</v>
      </c>
      <c r="G185" s="38">
        <v>5404</v>
      </c>
      <c r="P185" s="48" t="s">
        <v>521</v>
      </c>
    </row>
    <row r="187" spans="5:16">
      <c r="E187" s="1" t="s">
        <v>163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13245</v>
      </c>
      <c r="G189" s="7">
        <f t="shared" ref="G189:O189" si="23">IF(G4=$BF$1,"",SUM(G163:G188))</f>
        <v>12070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 s="38">
        <v>11</v>
      </c>
      <c r="G195" s="38">
        <v>27</v>
      </c>
      <c r="P195" s="48" t="s">
        <v>521</v>
      </c>
    </row>
    <row r="196" spans="5:16">
      <c r="E196" s="1" t="s">
        <v>171</v>
      </c>
      <c r="F196" s="38">
        <v>6300</v>
      </c>
      <c r="P196" s="48" t="s">
        <v>521</v>
      </c>
    </row>
    <row r="197" spans="5:16">
      <c r="E197" s="1" t="s">
        <v>172</v>
      </c>
      <c r="F197" s="38">
        <v>4254</v>
      </c>
      <c r="G197" s="38">
        <v>5119</v>
      </c>
      <c r="P197" s="48" t="s">
        <v>521</v>
      </c>
    </row>
    <row r="198" spans="5:16">
      <c r="E198" s="1" t="s">
        <v>173</v>
      </c>
    </row>
    <row r="199" spans="5:16" ht="25.5">
      <c r="E199" s="1" t="s">
        <v>174</v>
      </c>
      <c r="F199" s="38">
        <v>670</v>
      </c>
      <c r="P199" s="48" t="s">
        <v>521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3</v>
      </c>
      <c r="G203">
        <v>14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331</v>
      </c>
      <c r="G206" s="38">
        <v>506</v>
      </c>
      <c r="P206" s="48" t="s">
        <v>521</v>
      </c>
    </row>
    <row r="209" spans="5:16">
      <c r="E209" s="1" t="s">
        <v>180</v>
      </c>
      <c r="F209">
        <v>27</v>
      </c>
      <c r="G209">
        <v>119</v>
      </c>
      <c r="P209" s="48" t="s">
        <v>521</v>
      </c>
    </row>
    <row r="210" spans="5:16">
      <c r="E210" s="6" t="s">
        <v>14</v>
      </c>
      <c r="F210" s="7">
        <f>SUM(F191:F209)</f>
        <v>11596</v>
      </c>
      <c r="G210" s="7">
        <f t="shared" ref="G210:O210" si="24">IF(G4=$BF$1,"",SUM(G191:G209))</f>
        <v>5785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171+218914</f>
        <v>219085</v>
      </c>
      <c r="G212">
        <f>167+217389</f>
        <v>217556</v>
      </c>
      <c r="P212" s="48" t="s">
        <v>521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-210774</v>
      </c>
      <c r="G217" s="38">
        <v>-201865</v>
      </c>
      <c r="P217" s="48" t="s">
        <v>521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-1415</v>
      </c>
      <c r="G223" s="38">
        <v>-1415</v>
      </c>
      <c r="P223" s="48" t="s">
        <v>521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6896</v>
      </c>
      <c r="G227" s="7">
        <f t="shared" ref="G227:O227" si="25">IF(G4=$BF$1,"",SUM(G212:G226))</f>
        <v>14276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-9017</v>
      </c>
      <c r="G267">
        <v>-14256</v>
      </c>
      <c r="H267">
        <v>-43471</v>
      </c>
    </row>
    <row r="268" spans="5:15">
      <c r="E268" s="1" t="s">
        <v>233</v>
      </c>
    </row>
    <row r="269" spans="5:1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325</v>
      </c>
      <c r="G271">
        <v>995</v>
      </c>
      <c r="H271">
        <v>1322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553</v>
      </c>
      <c r="G275">
        <v>494</v>
      </c>
      <c r="H275">
        <v>960</v>
      </c>
    </row>
    <row r="276" spans="5:8">
      <c r="E276" s="1" t="s">
        <v>241</v>
      </c>
    </row>
    <row r="277" spans="5:8" ht="25.5" customHeight="1">
      <c r="E277" s="1" t="s">
        <v>242</v>
      </c>
      <c r="F277">
        <v>12</v>
      </c>
      <c r="G277">
        <v>52</v>
      </c>
      <c r="H277">
        <v>10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0</v>
      </c>
      <c r="G280">
        <v>-2158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  <c r="F284">
        <v>51</v>
      </c>
      <c r="G284">
        <v>60</v>
      </c>
      <c r="H284">
        <v>67</v>
      </c>
    </row>
    <row r="285" spans="5:8" ht="25.5">
      <c r="E285" s="1" t="s">
        <v>248</v>
      </c>
      <c r="F285">
        <v>1505</v>
      </c>
      <c r="G285">
        <v>11124</v>
      </c>
      <c r="H285">
        <v>7032</v>
      </c>
    </row>
    <row r="286" spans="5:8" ht="25.5" customHeight="1">
      <c r="E286" s="1" t="s">
        <v>249</v>
      </c>
    </row>
    <row r="287" spans="5:8">
      <c r="E287" s="1" t="s">
        <v>250</v>
      </c>
      <c r="F287">
        <v>225</v>
      </c>
      <c r="G287">
        <v>45</v>
      </c>
      <c r="H287">
        <v>177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2671</v>
      </c>
      <c r="G296" s="7">
        <f>IF(G4=$BF$1,"",G271+G272+G273+G274+G275+G276+G277+G278+G279+G280+G281+G282+G283+G284+G285+G286+G287+G288+G289+G290+G291+G292+G293+G294+G295)</f>
        <v>10612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-6346</v>
      </c>
      <c r="G297" s="7">
        <f t="shared" ref="G297:O297" si="27">IF(G4=$BF$1,"",MIN(F267,F268,F269)+F296)</f>
        <v>-6346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536</v>
      </c>
      <c r="G299">
        <v>554</v>
      </c>
      <c r="H299">
        <v>482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172</v>
      </c>
      <c r="G302">
        <v>29</v>
      </c>
      <c r="H302">
        <v>-504</v>
      </c>
    </row>
    <row r="303" spans="5:15" ht="25.5">
      <c r="E303" s="1" t="s">
        <v>265</v>
      </c>
      <c r="F303">
        <v>2003</v>
      </c>
      <c r="G303">
        <v>-3474</v>
      </c>
      <c r="H303">
        <v>2201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-454</v>
      </c>
      <c r="G309">
        <v>-333</v>
      </c>
      <c r="H309">
        <v>-2581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-209</v>
      </c>
      <c r="G315">
        <v>-215</v>
      </c>
      <c r="H315">
        <v>-16</v>
      </c>
    </row>
    <row r="316" spans="5:15">
      <c r="E316" s="1" t="s">
        <v>276</v>
      </c>
    </row>
    <row r="317" spans="5:15">
      <c r="E317" s="1" t="s">
        <v>277</v>
      </c>
      <c r="F317">
        <v>494</v>
      </c>
      <c r="G317">
        <v>-505</v>
      </c>
      <c r="H317">
        <v>309</v>
      </c>
    </row>
    <row r="318" spans="5:15" ht="25.5">
      <c r="E318" s="6" t="s">
        <v>278</v>
      </c>
      <c r="F318" s="7">
        <f>F299+F300+F301+F302+F303+F304+F305+F306+F307+F308+F309+F310+F311+F312+F313+F314+F315+F316+F317</f>
        <v>2542</v>
      </c>
      <c r="G318" s="7">
        <f>IF(G4=$BF$1,"",G299+G300+G301+G302+G303+G304+G305+G306+G307+G308+G309+G310+G311+G312+G313+G314+G315+G316+G317)</f>
        <v>-3944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-3804</v>
      </c>
      <c r="G319" s="7">
        <f t="shared" ref="G319:O319" si="28">IF(G4=$BF$1,"",G297+G318)</f>
        <v>-10290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-3804</v>
      </c>
      <c r="G326" s="7">
        <f t="shared" ref="G326:O326" si="30">IF(G4=$BF$1,"",G325+G319)</f>
        <v>-10290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-301</v>
      </c>
      <c r="G328">
        <v>-390</v>
      </c>
      <c r="H328">
        <v>-337</v>
      </c>
    </row>
    <row r="329" spans="5:15">
      <c r="E329" s="1" t="s">
        <v>288</v>
      </c>
      <c r="F329">
        <v>0</v>
      </c>
      <c r="G329">
        <v>2850</v>
      </c>
      <c r="H329">
        <v>0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-301</v>
      </c>
      <c r="G337" s="7">
        <f>IF(G4=$BF$1,"",SUM(G328:G336))</f>
        <v>2460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89556</v>
      </c>
      <c r="G339">
        <v>203</v>
      </c>
      <c r="H339">
        <v>0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0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89556</v>
      </c>
      <c r="G352" s="7">
        <f>IF(G4=$BF$1,"",SUM(G339:G351))</f>
        <v>203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85451</v>
      </c>
      <c r="G353" s="7">
        <f t="shared" ref="G353:O353" si="33">IF(G4=$BF$1,"",G326+G337+G352)</f>
        <v>-7627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85451</v>
      </c>
      <c r="G355" s="7">
        <f t="shared" ref="G355:O355" si="34">IF(G4=$BF$1,"",G353+G354)</f>
        <v>-7627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85451</v>
      </c>
      <c r="G357" s="7">
        <f t="shared" ref="G357:O357" si="35">IF(G4=$BF$1,"",G355+G356)</f>
        <v>-7627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-8.8285531278912532E-2</v>
      </c>
      <c r="G364" s="24">
        <f t="shared" si="37"/>
        <v>1.4674686100623409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-0.36749438832772169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-1.2262301204444307E-2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0.75836228094141522</v>
      </c>
      <c r="G369" s="27">
        <f t="shared" si="41"/>
        <v>0.64678670557255713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-0.31731782522149798</v>
      </c>
      <c r="G370" s="27">
        <f t="shared" si="42"/>
        <v>-0.5041634047398762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-0.35193786347137113</v>
      </c>
      <c r="G371" s="28">
        <f t="shared" si="43"/>
        <v>-0.50729485445875744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-0.28411633109619688</v>
      </c>
      <c r="G372" s="27">
        <f t="shared" si="44"/>
        <v>-0.44368366997603559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-1.3075696055684454</v>
      </c>
      <c r="G373" s="27">
        <f t="shared" si="45"/>
        <v>-0.99859904735219951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0.78271418218483158</v>
      </c>
      <c r="G376" s="30">
        <f t="shared" si="47"/>
        <v>0.55569387818617533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3.6022331786542923</v>
      </c>
      <c r="G377" s="30">
        <f t="shared" si="48"/>
        <v>1.2507004763239002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-8.513089005235603</v>
      </c>
      <c r="G378" s="30">
        <f t="shared" si="49"/>
        <v>-114.25806451612904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1.6021140052850131</v>
      </c>
      <c r="G382" s="32">
        <f t="shared" si="51"/>
        <v>1.7571665285832643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1.4822952057380143</v>
      </c>
      <c r="G383" s="32">
        <f t="shared" si="52"/>
        <v>1.5812758906379454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0.91996979992449979</v>
      </c>
      <c r="G384" s="32">
        <f t="shared" si="53"/>
        <v>0.77771333885666938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-0.28720271800679503</v>
      </c>
      <c r="G385" s="32">
        <f t="shared" si="54"/>
        <v>-0.85252692626346316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12185</v>
      </c>
      <c r="G418" s="17">
        <f>G130-G417</f>
        <v>9387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515</v>
      </c>
      <c r="B1" s="39" t="s">
        <v>516</v>
      </c>
      <c r="C1" s="39" t="s">
        <v>517</v>
      </c>
      <c r="D1" s="39" t="s">
        <v>518</v>
      </c>
      <c r="E1" s="39"/>
    </row>
    <row r="2" spans="1:5">
      <c r="A2" s="41" t="s">
        <v>524</v>
      </c>
      <c r="B2" s="41" t="s">
        <v>522</v>
      </c>
      <c r="C2" s="39">
        <v>1</v>
      </c>
      <c r="D2" s="39" t="s">
        <v>519</v>
      </c>
      <c r="E2" s="39"/>
    </row>
    <row r="3" spans="1:5">
      <c r="A3" s="42" t="s">
        <v>525</v>
      </c>
      <c r="B3" s="42" t="s">
        <v>522</v>
      </c>
      <c r="C3" s="39">
        <v>1</v>
      </c>
      <c r="D3" s="39" t="s">
        <v>519</v>
      </c>
    </row>
    <row r="4" spans="1:5">
      <c r="A4" s="41" t="s">
        <v>524</v>
      </c>
      <c r="B4" s="41" t="s">
        <v>523</v>
      </c>
      <c r="C4" s="39">
        <v>0</v>
      </c>
      <c r="D4" s="39" t="s">
        <v>519</v>
      </c>
    </row>
    <row r="5" spans="1:5">
      <c r="A5" t="s">
        <v>525</v>
      </c>
      <c r="B5" t="s">
        <v>523</v>
      </c>
      <c r="C5" s="39">
        <v>0</v>
      </c>
      <c r="D5" s="39" t="s">
        <v>519</v>
      </c>
    </row>
    <row r="6" spans="1:5">
      <c r="A6" s="43" t="s">
        <v>526</v>
      </c>
      <c r="B6" s="43" t="s">
        <v>30</v>
      </c>
      <c r="C6" s="39">
        <v>0</v>
      </c>
      <c r="D6" s="39" t="s">
        <v>519</v>
      </c>
    </row>
    <row r="7" spans="1:5">
      <c r="A7" s="41" t="s">
        <v>529</v>
      </c>
      <c r="B7" s="41" t="s">
        <v>528</v>
      </c>
      <c r="C7" s="39">
        <v>0</v>
      </c>
      <c r="D7" s="39" t="s">
        <v>519</v>
      </c>
    </row>
    <row r="8" spans="1:5">
      <c r="A8" s="42" t="s">
        <v>531</v>
      </c>
      <c r="B8" s="42" t="s">
        <v>530</v>
      </c>
      <c r="C8" s="39">
        <v>0</v>
      </c>
      <c r="D8" s="39" t="s">
        <v>519</v>
      </c>
    </row>
    <row r="9" spans="1:5">
      <c r="A9" s="42" t="s">
        <v>526</v>
      </c>
      <c r="B9" s="42" t="s">
        <v>532</v>
      </c>
      <c r="C9" s="39">
        <v>0</v>
      </c>
      <c r="D9" s="39" t="s">
        <v>519</v>
      </c>
    </row>
    <row r="10" spans="1:5">
      <c r="A10" s="44" t="s">
        <v>534</v>
      </c>
      <c r="B10" s="42" t="s">
        <v>533</v>
      </c>
      <c r="C10" s="39">
        <v>2</v>
      </c>
      <c r="D10" s="39" t="s">
        <v>519</v>
      </c>
    </row>
    <row r="11" spans="1:5">
      <c r="A11" s="45" t="s">
        <v>538</v>
      </c>
      <c r="B11" s="45" t="s">
        <v>537</v>
      </c>
      <c r="C11" s="39">
        <v>0</v>
      </c>
      <c r="D11" s="39" t="s">
        <v>519</v>
      </c>
    </row>
    <row r="12" spans="1:5">
      <c r="A12" s="46" t="s">
        <v>539</v>
      </c>
      <c r="B12" s="46" t="s">
        <v>537</v>
      </c>
      <c r="C12" s="39">
        <v>0</v>
      </c>
      <c r="D12" s="39" t="s">
        <v>519</v>
      </c>
    </row>
    <row r="13" spans="1:5">
      <c r="A13" s="44" t="s">
        <v>541</v>
      </c>
      <c r="B13" s="44" t="s">
        <v>50</v>
      </c>
      <c r="C13" s="39">
        <v>1</v>
      </c>
      <c r="D13" s="39" t="s">
        <v>519</v>
      </c>
    </row>
    <row r="14" spans="1:5">
      <c r="A14" s="44" t="s">
        <v>542</v>
      </c>
      <c r="B14" s="44" t="s">
        <v>547</v>
      </c>
      <c r="C14" s="39">
        <v>1</v>
      </c>
      <c r="D14" s="39" t="s">
        <v>519</v>
      </c>
    </row>
    <row r="15" spans="1:5">
      <c r="A15" s="46" t="s">
        <v>543</v>
      </c>
      <c r="B15" s="46" t="s">
        <v>548</v>
      </c>
      <c r="C15" s="39">
        <v>1</v>
      </c>
      <c r="D15" s="39" t="s">
        <v>519</v>
      </c>
    </row>
    <row r="16" spans="1:5">
      <c r="A16" s="46" t="s">
        <v>544</v>
      </c>
      <c r="B16" s="46" t="s">
        <v>547</v>
      </c>
      <c r="C16" s="39">
        <v>1</v>
      </c>
      <c r="D16" s="39" t="s">
        <v>519</v>
      </c>
    </row>
    <row r="17" spans="1:4">
      <c r="A17" s="46" t="s">
        <v>545</v>
      </c>
      <c r="B17" s="46" t="s">
        <v>546</v>
      </c>
      <c r="C17" s="39">
        <v>1</v>
      </c>
      <c r="D17" s="39" t="s">
        <v>519</v>
      </c>
    </row>
    <row r="18" spans="1:4">
      <c r="A18" s="46" t="s">
        <v>550</v>
      </c>
      <c r="B18" s="46" t="s">
        <v>549</v>
      </c>
      <c r="C18" s="39">
        <v>1</v>
      </c>
      <c r="D18" s="39" t="s">
        <v>519</v>
      </c>
    </row>
    <row r="19" spans="1:4">
      <c r="A19" s="45" t="s">
        <v>551</v>
      </c>
      <c r="B19" s="45" t="s">
        <v>554</v>
      </c>
      <c r="C19" s="39">
        <v>1</v>
      </c>
      <c r="D19" s="39" t="s">
        <v>519</v>
      </c>
    </row>
    <row r="20" spans="1:4">
      <c r="A20" s="45" t="s">
        <v>552</v>
      </c>
      <c r="B20" s="45" t="s">
        <v>556</v>
      </c>
      <c r="C20" s="39">
        <v>1</v>
      </c>
      <c r="D20" s="39" t="s">
        <v>519</v>
      </c>
    </row>
    <row r="21" spans="1:4">
      <c r="A21" s="45" t="s">
        <v>553</v>
      </c>
      <c r="B21" s="45" t="s">
        <v>555</v>
      </c>
      <c r="C21" s="39">
        <v>1</v>
      </c>
      <c r="D21" s="39" t="s">
        <v>519</v>
      </c>
    </row>
    <row r="22" spans="1:4">
      <c r="A22" s="46" t="s">
        <v>558</v>
      </c>
      <c r="B22" s="46" t="s">
        <v>557</v>
      </c>
      <c r="C22" s="39">
        <v>1</v>
      </c>
      <c r="D22" s="39" t="s">
        <v>519</v>
      </c>
    </row>
    <row r="23" spans="1:4" ht="25.5">
      <c r="A23" s="47" t="s">
        <v>560</v>
      </c>
      <c r="B23" s="46" t="s">
        <v>559</v>
      </c>
      <c r="C23" s="39">
        <v>1</v>
      </c>
      <c r="D23" s="39" t="s">
        <v>519</v>
      </c>
    </row>
    <row r="24" spans="1:4">
      <c r="A24" s="46" t="s">
        <v>562</v>
      </c>
      <c r="B24" s="46" t="s">
        <v>561</v>
      </c>
      <c r="C24" s="39">
        <v>1</v>
      </c>
      <c r="D24" s="39" t="s">
        <v>519</v>
      </c>
    </row>
    <row r="25" spans="1:4">
      <c r="A25" s="46" t="s">
        <v>564</v>
      </c>
      <c r="B25" s="46" t="s">
        <v>563</v>
      </c>
      <c r="C25" s="39">
        <v>1</v>
      </c>
      <c r="D25" s="39" t="s">
        <v>519</v>
      </c>
    </row>
    <row r="26" spans="1:4">
      <c r="A26" s="46" t="s">
        <v>566</v>
      </c>
      <c r="B26" s="46" t="s">
        <v>565</v>
      </c>
      <c r="C26" s="39">
        <v>1</v>
      </c>
      <c r="D26" s="39" t="s">
        <v>519</v>
      </c>
    </row>
    <row r="27" spans="1:4">
      <c r="A27" s="46" t="s">
        <v>567</v>
      </c>
      <c r="B27" s="47" t="s">
        <v>93</v>
      </c>
      <c r="C27" s="39">
        <v>1</v>
      </c>
      <c r="D27" s="39" t="s">
        <v>519</v>
      </c>
    </row>
    <row r="28" spans="1:4">
      <c r="A28" s="46" t="s">
        <v>568</v>
      </c>
      <c r="B28" s="47" t="s">
        <v>161</v>
      </c>
      <c r="C28" s="39">
        <v>1</v>
      </c>
      <c r="D28" s="39" t="s">
        <v>519</v>
      </c>
    </row>
    <row r="29" spans="1:4">
      <c r="A29" s="46" t="s">
        <v>569</v>
      </c>
      <c r="B29" s="47" t="s">
        <v>161</v>
      </c>
      <c r="C29" s="39">
        <v>1</v>
      </c>
      <c r="D29" s="39" t="s">
        <v>519</v>
      </c>
    </row>
    <row r="30" spans="1:4">
      <c r="A30" s="42" t="s">
        <v>570</v>
      </c>
      <c r="B30" s="47" t="s">
        <v>573</v>
      </c>
      <c r="C30" s="39">
        <v>1</v>
      </c>
      <c r="D30" s="39" t="s">
        <v>519</v>
      </c>
    </row>
    <row r="31" spans="1:4">
      <c r="A31" s="42" t="s">
        <v>571</v>
      </c>
      <c r="B31" s="42" t="s">
        <v>145</v>
      </c>
      <c r="C31" s="39">
        <v>1</v>
      </c>
      <c r="D31" s="39" t="s">
        <v>519</v>
      </c>
    </row>
    <row r="32" spans="1:4">
      <c r="A32" s="42" t="s">
        <v>572</v>
      </c>
      <c r="B32" s="42" t="s">
        <v>162</v>
      </c>
      <c r="C32" s="39">
        <v>1</v>
      </c>
      <c r="D32" s="39" t="s">
        <v>519</v>
      </c>
    </row>
    <row r="33" spans="1:4">
      <c r="A33" s="44" t="s">
        <v>574</v>
      </c>
      <c r="B33" s="47" t="s">
        <v>579</v>
      </c>
      <c r="C33" s="39">
        <v>1</v>
      </c>
      <c r="D33" s="39" t="s">
        <v>519</v>
      </c>
    </row>
    <row r="34" spans="1:4">
      <c r="A34" s="44" t="s">
        <v>575</v>
      </c>
      <c r="B34" s="47" t="s">
        <v>179</v>
      </c>
      <c r="C34" s="39">
        <v>1</v>
      </c>
      <c r="D34" s="39" t="s">
        <v>519</v>
      </c>
    </row>
    <row r="35" spans="1:4">
      <c r="A35" s="44" t="s">
        <v>576</v>
      </c>
      <c r="B35" s="47" t="s">
        <v>172</v>
      </c>
      <c r="C35" s="39">
        <v>1</v>
      </c>
      <c r="D35" s="39" t="s">
        <v>519</v>
      </c>
    </row>
    <row r="36" spans="1:4">
      <c r="A36" t="s">
        <v>403</v>
      </c>
      <c r="B36" s="42" t="s">
        <v>171</v>
      </c>
      <c r="C36" s="39">
        <v>1</v>
      </c>
      <c r="D36" s="39" t="s">
        <v>519</v>
      </c>
    </row>
    <row r="37" spans="1:4">
      <c r="A37" t="s">
        <v>577</v>
      </c>
      <c r="B37" s="47" t="s">
        <v>174</v>
      </c>
      <c r="C37" s="39">
        <v>1</v>
      </c>
      <c r="D37" s="39" t="s">
        <v>519</v>
      </c>
    </row>
    <row r="38" spans="1:4">
      <c r="A38" t="s">
        <v>578</v>
      </c>
      <c r="B38" s="42" t="s">
        <v>170</v>
      </c>
      <c r="C38" s="39">
        <v>1</v>
      </c>
      <c r="D38" s="39" t="s">
        <v>519</v>
      </c>
    </row>
    <row r="39" spans="1:4">
      <c r="A39" s="44" t="s">
        <v>580</v>
      </c>
      <c r="B39" s="47" t="s">
        <v>586</v>
      </c>
      <c r="C39" s="39">
        <v>1</v>
      </c>
      <c r="D39" s="39" t="s">
        <v>519</v>
      </c>
    </row>
    <row r="40" spans="1:4">
      <c r="A40" s="42" t="s">
        <v>581</v>
      </c>
      <c r="B40" s="47" t="s">
        <v>586</v>
      </c>
      <c r="C40" s="39">
        <v>1</v>
      </c>
      <c r="D40" s="39" t="s">
        <v>519</v>
      </c>
    </row>
    <row r="41" spans="1:4">
      <c r="A41" s="42" t="s">
        <v>582</v>
      </c>
      <c r="B41" s="47" t="s">
        <v>584</v>
      </c>
      <c r="C41" s="39">
        <v>1</v>
      </c>
      <c r="D41" s="39" t="s">
        <v>519</v>
      </c>
    </row>
    <row r="42" spans="1:4">
      <c r="A42" s="47" t="s">
        <v>583</v>
      </c>
      <c r="B42" s="47" t="s">
        <v>585</v>
      </c>
      <c r="C42" s="39">
        <v>1</v>
      </c>
      <c r="D42" s="39" t="s">
        <v>519</v>
      </c>
    </row>
    <row r="43" spans="1:4">
      <c r="A43" s="44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4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A2" t="s">
        <v>374</v>
      </c>
      <c r="E2">
        <v>2018</v>
      </c>
      <c r="F2">
        <v>2017</v>
      </c>
    </row>
    <row r="4" spans="1:6">
      <c r="A4" t="s">
        <v>375</v>
      </c>
      <c r="E4">
        <v>58121</v>
      </c>
      <c r="F4">
        <v>7839</v>
      </c>
    </row>
    <row r="5" spans="1:6">
      <c r="A5" t="s">
        <v>376</v>
      </c>
      <c r="B5" t="s">
        <v>352</v>
      </c>
      <c r="C5" t="s">
        <v>137</v>
      </c>
      <c r="D5" t="s">
        <v>116</v>
      </c>
      <c r="E5">
        <v>3046</v>
      </c>
      <c r="F5">
        <v>9958</v>
      </c>
    </row>
    <row r="6" spans="1:6">
      <c r="A6" t="s">
        <v>377</v>
      </c>
      <c r="E6">
        <v>7851</v>
      </c>
      <c r="F6">
        <v>3212</v>
      </c>
    </row>
    <row r="7" spans="1:6">
      <c r="A7" t="s">
        <v>378</v>
      </c>
      <c r="E7">
        <v>5401</v>
      </c>
      <c r="F7">
        <v>11</v>
      </c>
    </row>
    <row r="8" spans="1:6">
      <c r="A8" t="s">
        <v>379</v>
      </c>
      <c r="E8">
        <v>2212</v>
      </c>
      <c r="F8">
        <v>90212</v>
      </c>
    </row>
    <row r="9" spans="1:6">
      <c r="A9" t="s">
        <v>380</v>
      </c>
      <c r="B9" t="s">
        <v>84</v>
      </c>
      <c r="C9" t="s">
        <v>84</v>
      </c>
      <c r="E9">
        <v>206</v>
      </c>
      <c r="F9">
        <v>2275</v>
      </c>
    </row>
    <row r="10" spans="1:6">
      <c r="A10" t="s">
        <v>381</v>
      </c>
      <c r="E10">
        <v>26</v>
      </c>
      <c r="F10">
        <v>26</v>
      </c>
    </row>
    <row r="11" spans="1:6">
      <c r="A11" t="s">
        <v>382</v>
      </c>
      <c r="E11">
        <v>803</v>
      </c>
      <c r="F11">
        <v>503</v>
      </c>
    </row>
    <row r="12" spans="1:6">
      <c r="A12" t="s">
        <v>383</v>
      </c>
      <c r="E12">
        <v>673</v>
      </c>
      <c r="F12">
        <v>673</v>
      </c>
    </row>
    <row r="13" spans="1:6">
      <c r="E13">
        <v>6766</v>
      </c>
      <c r="F13">
        <v>6465</v>
      </c>
    </row>
    <row r="14" spans="1:6">
      <c r="A14" t="s">
        <v>384</v>
      </c>
      <c r="E14">
        <v>4126</v>
      </c>
      <c r="F14">
        <v>9885</v>
      </c>
    </row>
    <row r="15" spans="1:6">
      <c r="A15" t="s">
        <v>385</v>
      </c>
      <c r="E15">
        <v>255</v>
      </c>
      <c r="F15">
        <v>675</v>
      </c>
    </row>
    <row r="16" spans="1:6">
      <c r="A16" t="s">
        <v>386</v>
      </c>
      <c r="B16" t="s">
        <v>139</v>
      </c>
      <c r="C16" t="s">
        <v>139</v>
      </c>
      <c r="D16" t="s">
        <v>80</v>
      </c>
    </row>
    <row r="17" spans="1:6">
      <c r="A17" t="s">
        <v>387</v>
      </c>
      <c r="B17" t="s">
        <v>139</v>
      </c>
      <c r="C17" t="s">
        <v>139</v>
      </c>
      <c r="D17" t="s">
        <v>80</v>
      </c>
      <c r="E17">
        <v>53</v>
      </c>
      <c r="F17">
        <v>35</v>
      </c>
    </row>
    <row r="18" spans="1:6">
      <c r="A18" t="s">
        <v>388</v>
      </c>
      <c r="B18" t="s">
        <v>389</v>
      </c>
      <c r="C18" t="s">
        <v>93</v>
      </c>
      <c r="D18" t="s">
        <v>80</v>
      </c>
      <c r="E18">
        <v>551</v>
      </c>
      <c r="F18">
        <v>1391</v>
      </c>
    </row>
    <row r="19" spans="1:6">
      <c r="A19" t="s">
        <v>390</v>
      </c>
      <c r="B19" t="s">
        <v>390</v>
      </c>
      <c r="C19" t="s">
        <v>91</v>
      </c>
      <c r="D19" t="s">
        <v>80</v>
      </c>
      <c r="E19">
        <v>8362</v>
      </c>
      <c r="F19">
        <v>2638</v>
      </c>
    </row>
    <row r="20" spans="1:6">
      <c r="A20" t="s">
        <v>391</v>
      </c>
      <c r="D20" t="s">
        <v>80</v>
      </c>
      <c r="E20">
        <v>5699</v>
      </c>
      <c r="F20">
        <v>64301</v>
      </c>
    </row>
    <row r="21" spans="1:6">
      <c r="A21" t="s">
        <v>392</v>
      </c>
      <c r="D21" t="s">
        <v>80</v>
      </c>
      <c r="E21">
        <v>73713</v>
      </c>
      <c r="F21">
        <v>13123</v>
      </c>
    </row>
    <row r="22" spans="1:6">
      <c r="A22" t="s">
        <v>393</v>
      </c>
      <c r="D22" t="s">
        <v>80</v>
      </c>
    </row>
    <row r="23" spans="1:6">
      <c r="A23" t="s">
        <v>394</v>
      </c>
      <c r="D23" t="s">
        <v>80</v>
      </c>
      <c r="E23">
        <v>4511</v>
      </c>
      <c r="F23">
        <v>1362</v>
      </c>
    </row>
    <row r="24" spans="1:6">
      <c r="A24" t="s">
        <v>395</v>
      </c>
      <c r="D24" t="s">
        <v>80</v>
      </c>
      <c r="E24">
        <v>605</v>
      </c>
      <c r="F24">
        <v>5744</v>
      </c>
    </row>
    <row r="25" spans="1:6">
      <c r="A25" t="s">
        <v>396</v>
      </c>
      <c r="D25" t="s">
        <v>80</v>
      </c>
      <c r="E25">
        <v>1581</v>
      </c>
      <c r="F25">
        <v>718</v>
      </c>
    </row>
    <row r="26" spans="1:6">
      <c r="A26" t="s">
        <v>397</v>
      </c>
      <c r="D26" t="s">
        <v>80</v>
      </c>
      <c r="E26">
        <v>51</v>
      </c>
      <c r="F26">
        <v>21</v>
      </c>
    </row>
    <row r="27" spans="1:6">
      <c r="A27" t="s">
        <v>398</v>
      </c>
      <c r="D27" t="s">
        <v>80</v>
      </c>
      <c r="E27">
        <v>5615</v>
      </c>
      <c r="F27">
        <v>4045</v>
      </c>
    </row>
    <row r="28" spans="1:6">
      <c r="A28" t="s">
        <v>399</v>
      </c>
      <c r="D28" t="s">
        <v>80</v>
      </c>
      <c r="E28">
        <v>54231</v>
      </c>
      <c r="F28">
        <v>7021</v>
      </c>
    </row>
    <row r="29" spans="1:6">
      <c r="A29" t="s">
        <v>400</v>
      </c>
      <c r="D29" t="s">
        <v>80</v>
      </c>
      <c r="E29">
        <v>72</v>
      </c>
      <c r="F29">
        <v>119</v>
      </c>
    </row>
    <row r="30" spans="1:6">
      <c r="A30" t="s">
        <v>401</v>
      </c>
      <c r="D30" t="s">
        <v>80</v>
      </c>
      <c r="E30">
        <v>133</v>
      </c>
      <c r="F30">
        <v>605</v>
      </c>
    </row>
    <row r="31" spans="1:6">
      <c r="A31" t="s">
        <v>402</v>
      </c>
      <c r="D31" t="s">
        <v>80</v>
      </c>
      <c r="E31">
        <v>4524</v>
      </c>
      <c r="F31">
        <v>9115</v>
      </c>
    </row>
    <row r="32" spans="1:6">
      <c r="A32" t="s">
        <v>403</v>
      </c>
      <c r="D32" t="s">
        <v>80</v>
      </c>
      <c r="E32">
        <v>6300</v>
      </c>
    </row>
    <row r="33" spans="1:6">
      <c r="A33" t="s">
        <v>404</v>
      </c>
      <c r="D33" t="s">
        <v>80</v>
      </c>
      <c r="E33">
        <v>76</v>
      </c>
    </row>
    <row r="34" spans="1:6">
      <c r="A34" t="s">
        <v>405</v>
      </c>
      <c r="D34" t="s">
        <v>80</v>
      </c>
      <c r="E34">
        <v>11</v>
      </c>
      <c r="F34">
        <v>72</v>
      </c>
    </row>
    <row r="35" spans="1:6">
      <c r="A35" t="s">
        <v>406</v>
      </c>
      <c r="B35" t="s">
        <v>178</v>
      </c>
      <c r="C35" t="s">
        <v>178</v>
      </c>
      <c r="D35" t="s">
        <v>165</v>
      </c>
      <c r="E35">
        <v>3</v>
      </c>
      <c r="F35">
        <v>14</v>
      </c>
    </row>
    <row r="36" spans="1:6">
      <c r="A36" t="s">
        <v>407</v>
      </c>
      <c r="D36" t="s">
        <v>165</v>
      </c>
      <c r="E36">
        <v>14842</v>
      </c>
      <c r="F36">
        <v>55871</v>
      </c>
    </row>
    <row r="37" spans="1:6">
      <c r="A37" t="s">
        <v>408</v>
      </c>
      <c r="B37" t="s">
        <v>180</v>
      </c>
      <c r="C37" t="s">
        <v>180</v>
      </c>
      <c r="D37" t="s">
        <v>165</v>
      </c>
    </row>
    <row r="38" spans="1:6">
      <c r="A38" t="s">
        <v>409</v>
      </c>
      <c r="B38" t="s">
        <v>181</v>
      </c>
      <c r="C38" t="s">
        <v>181</v>
      </c>
      <c r="D38" t="s">
        <v>165</v>
      </c>
    </row>
    <row r="39" spans="1:6">
      <c r="A39" t="s">
        <v>410</v>
      </c>
      <c r="B39" t="s">
        <v>183</v>
      </c>
      <c r="C39" t="s">
        <v>183</v>
      </c>
      <c r="D39" t="s">
        <v>181</v>
      </c>
    </row>
    <row r="40" spans="1:6">
      <c r="A40" t="s">
        <v>411</v>
      </c>
      <c r="D40" t="s">
        <v>181</v>
      </c>
    </row>
    <row r="41" spans="1:6">
      <c r="A41" t="s">
        <v>412</v>
      </c>
      <c r="B41" t="s">
        <v>182</v>
      </c>
      <c r="C41" t="s">
        <v>182</v>
      </c>
      <c r="D41" t="s">
        <v>181</v>
      </c>
    </row>
    <row r="42" spans="1:6">
      <c r="A42" t="s">
        <v>413</v>
      </c>
      <c r="D42" t="s">
        <v>181</v>
      </c>
      <c r="E42">
        <v>171</v>
      </c>
      <c r="F42">
        <v>761</v>
      </c>
    </row>
    <row r="43" spans="1:6">
      <c r="A43" t="s">
        <v>414</v>
      </c>
      <c r="D43" t="s">
        <v>181</v>
      </c>
      <c r="E43">
        <v>419812</v>
      </c>
      <c r="F43">
        <v>983712</v>
      </c>
    </row>
    <row r="44" spans="1:6">
      <c r="A44" t="s">
        <v>415</v>
      </c>
      <c r="D44" t="s">
        <v>181</v>
      </c>
      <c r="E44">
        <v>-477012</v>
      </c>
      <c r="F44">
        <v>-568102</v>
      </c>
    </row>
    <row r="45" spans="1:6">
      <c r="A45" t="s">
        <v>416</v>
      </c>
      <c r="D45" t="s">
        <v>181</v>
      </c>
      <c r="E45">
        <v>-5141</v>
      </c>
      <c r="F45">
        <v>-5141</v>
      </c>
    </row>
    <row r="46" spans="1:6">
      <c r="A46" t="s">
        <v>417</v>
      </c>
      <c r="D46" t="s">
        <v>181</v>
      </c>
      <c r="E46">
        <v>6986</v>
      </c>
      <c r="F46">
        <v>67241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418</v>
      </c>
      <c r="B4" t="s">
        <v>419</v>
      </c>
      <c r="C4" t="s">
        <v>26</v>
      </c>
      <c r="D4" t="s">
        <v>419</v>
      </c>
    </row>
    <row r="5" spans="1:7">
      <c r="A5" t="s">
        <v>420</v>
      </c>
      <c r="B5" t="s">
        <v>419</v>
      </c>
      <c r="C5" t="s">
        <v>26</v>
      </c>
      <c r="D5" t="s">
        <v>419</v>
      </c>
      <c r="E5">
        <v>13111</v>
      </c>
      <c r="F5">
        <v>13554</v>
      </c>
      <c r="G5">
        <v>10471</v>
      </c>
    </row>
    <row r="6" spans="1:7">
      <c r="A6" t="s">
        <v>421</v>
      </c>
      <c r="D6" t="s">
        <v>419</v>
      </c>
      <c r="E6">
        <v>12510</v>
      </c>
      <c r="F6">
        <v>14548</v>
      </c>
      <c r="G6">
        <v>15867</v>
      </c>
    </row>
    <row r="7" spans="1:7">
      <c r="A7" t="s">
        <v>422</v>
      </c>
      <c r="B7" t="s">
        <v>423</v>
      </c>
      <c r="C7" t="s">
        <v>424</v>
      </c>
      <c r="D7" t="s">
        <v>419</v>
      </c>
      <c r="E7">
        <v>-25621</v>
      </c>
      <c r="F7">
        <v>-28102</v>
      </c>
      <c r="G7">
        <v>26338</v>
      </c>
    </row>
    <row r="8" spans="1:7">
      <c r="A8" t="s">
        <v>425</v>
      </c>
      <c r="B8" t="s">
        <v>27</v>
      </c>
      <c r="C8" t="s">
        <v>27</v>
      </c>
      <c r="D8" t="s">
        <v>419</v>
      </c>
    </row>
    <row r="9" spans="1:7">
      <c r="A9" t="s">
        <v>420</v>
      </c>
      <c r="B9" t="s">
        <v>419</v>
      </c>
      <c r="C9" t="s">
        <v>26</v>
      </c>
      <c r="D9" t="s">
        <v>419</v>
      </c>
      <c r="E9">
        <v>2161</v>
      </c>
      <c r="F9">
        <v>2660</v>
      </c>
      <c r="G9">
        <v>918</v>
      </c>
    </row>
    <row r="10" spans="1:7">
      <c r="A10" t="s">
        <v>421</v>
      </c>
      <c r="D10" t="s">
        <v>419</v>
      </c>
      <c r="E10">
        <v>3627</v>
      </c>
      <c r="F10">
        <v>6229</v>
      </c>
      <c r="G10">
        <v>5713</v>
      </c>
    </row>
    <row r="11" spans="1:7">
      <c r="A11" t="s">
        <v>426</v>
      </c>
      <c r="B11" t="s">
        <v>42</v>
      </c>
      <c r="C11" t="s">
        <v>42</v>
      </c>
      <c r="D11" t="s">
        <v>419</v>
      </c>
      <c r="E11">
        <v>403</v>
      </c>
      <c r="F11">
        <v>1037</v>
      </c>
      <c r="G11">
        <v>1189</v>
      </c>
    </row>
    <row r="12" spans="1:7">
      <c r="A12" t="s">
        <v>427</v>
      </c>
      <c r="B12" t="s">
        <v>423</v>
      </c>
      <c r="C12" t="s">
        <v>424</v>
      </c>
      <c r="D12" t="s">
        <v>419</v>
      </c>
      <c r="E12">
        <v>6191</v>
      </c>
      <c r="F12">
        <v>9926</v>
      </c>
      <c r="G12">
        <v>7820</v>
      </c>
    </row>
    <row r="13" spans="1:7">
      <c r="A13" t="s">
        <v>428</v>
      </c>
      <c r="B13" t="s">
        <v>429</v>
      </c>
      <c r="C13" t="s">
        <v>32</v>
      </c>
      <c r="D13" t="s">
        <v>419</v>
      </c>
      <c r="E13">
        <v>19430</v>
      </c>
      <c r="F13">
        <v>18176</v>
      </c>
      <c r="G13">
        <v>18518</v>
      </c>
    </row>
    <row r="14" spans="1:7">
      <c r="A14" t="s">
        <v>430</v>
      </c>
      <c r="B14" t="s">
        <v>58</v>
      </c>
      <c r="C14" t="s">
        <v>58</v>
      </c>
      <c r="D14" t="s">
        <v>419</v>
      </c>
    </row>
    <row r="15" spans="1:7">
      <c r="A15" t="s">
        <v>431</v>
      </c>
      <c r="B15" t="s">
        <v>37</v>
      </c>
      <c r="C15" t="s">
        <v>37</v>
      </c>
      <c r="D15" t="s">
        <v>419</v>
      </c>
      <c r="E15">
        <v>-9445</v>
      </c>
      <c r="F15">
        <v>-9327</v>
      </c>
      <c r="G15">
        <v>9518</v>
      </c>
    </row>
    <row r="16" spans="1:7">
      <c r="A16" t="s">
        <v>432</v>
      </c>
      <c r="D16" t="s">
        <v>419</v>
      </c>
      <c r="E16">
        <v>8693</v>
      </c>
      <c r="F16">
        <v>10503</v>
      </c>
      <c r="G16">
        <v>10179</v>
      </c>
    </row>
    <row r="17" spans="1:7">
      <c r="A17" t="s">
        <v>433</v>
      </c>
      <c r="B17" t="s">
        <v>36</v>
      </c>
      <c r="C17" t="s">
        <v>36</v>
      </c>
      <c r="D17" t="s">
        <v>419</v>
      </c>
      <c r="E17">
        <v>9117</v>
      </c>
      <c r="F17">
        <v>7877</v>
      </c>
      <c r="G17">
        <v>7675</v>
      </c>
    </row>
    <row r="18" spans="1:7">
      <c r="A18" t="s">
        <v>426</v>
      </c>
      <c r="B18" t="s">
        <v>42</v>
      </c>
      <c r="C18" t="s">
        <v>42</v>
      </c>
      <c r="D18" t="s">
        <v>419</v>
      </c>
      <c r="E18">
        <v>305</v>
      </c>
      <c r="F18">
        <v>452</v>
      </c>
      <c r="G18">
        <v>1116</v>
      </c>
    </row>
    <row r="19" spans="1:7">
      <c r="A19" t="s">
        <v>434</v>
      </c>
      <c r="B19" t="s">
        <v>435</v>
      </c>
      <c r="C19" t="s">
        <v>47</v>
      </c>
      <c r="D19" t="s">
        <v>419</v>
      </c>
      <c r="F19">
        <v>-2508</v>
      </c>
    </row>
    <row r="20" spans="1:7">
      <c r="A20" t="s">
        <v>436</v>
      </c>
      <c r="B20" t="s">
        <v>44</v>
      </c>
      <c r="C20" t="s">
        <v>44</v>
      </c>
      <c r="D20" t="s">
        <v>419</v>
      </c>
      <c r="F20">
        <v>6693</v>
      </c>
    </row>
    <row r="21" spans="1:7">
      <c r="A21" t="s">
        <v>437</v>
      </c>
      <c r="B21" t="s">
        <v>45</v>
      </c>
      <c r="C21" t="s">
        <v>45</v>
      </c>
      <c r="D21" t="s">
        <v>419</v>
      </c>
      <c r="E21">
        <v>27560</v>
      </c>
      <c r="F21">
        <v>32344</v>
      </c>
      <c r="G21">
        <v>28488</v>
      </c>
    </row>
    <row r="22" spans="1:7">
      <c r="A22" t="s">
        <v>438</v>
      </c>
      <c r="B22" t="s">
        <v>439</v>
      </c>
      <c r="C22" t="s">
        <v>46</v>
      </c>
      <c r="D22" t="s">
        <v>419</v>
      </c>
      <c r="E22">
        <v>-8130</v>
      </c>
      <c r="F22">
        <v>-14168</v>
      </c>
      <c r="G22">
        <v>-9970</v>
      </c>
    </row>
    <row r="23" spans="1:7">
      <c r="A23" t="s">
        <v>440</v>
      </c>
      <c r="B23" t="s">
        <v>441</v>
      </c>
      <c r="C23" t="s">
        <v>58</v>
      </c>
      <c r="D23" t="s">
        <v>419</v>
      </c>
    </row>
    <row r="24" spans="1:7">
      <c r="A24" t="s">
        <v>442</v>
      </c>
      <c r="B24" t="s">
        <v>51</v>
      </c>
      <c r="C24" t="s">
        <v>51</v>
      </c>
      <c r="D24" t="s">
        <v>419</v>
      </c>
      <c r="E24">
        <v>-504</v>
      </c>
      <c r="F24">
        <v>-124</v>
      </c>
      <c r="G24">
        <v>-63</v>
      </c>
    </row>
    <row r="25" spans="1:7">
      <c r="A25" t="s">
        <v>443</v>
      </c>
      <c r="B25" t="s">
        <v>54</v>
      </c>
      <c r="C25" t="s">
        <v>54</v>
      </c>
      <c r="D25" t="s">
        <v>419</v>
      </c>
      <c r="E25">
        <v>110</v>
      </c>
      <c r="F25">
        <v>18</v>
      </c>
      <c r="G25">
        <v>10</v>
      </c>
    </row>
    <row r="26" spans="1:7">
      <c r="A26" t="s">
        <v>444</v>
      </c>
      <c r="B26" t="s">
        <v>51</v>
      </c>
      <c r="C26" t="s">
        <v>51</v>
      </c>
      <c r="D26" t="s">
        <v>419</v>
      </c>
      <c r="E26">
        <v>-451</v>
      </c>
    </row>
    <row r="27" spans="1:7">
      <c r="A27" t="s">
        <v>445</v>
      </c>
      <c r="B27" t="s">
        <v>446</v>
      </c>
      <c r="C27" t="s">
        <v>56</v>
      </c>
      <c r="D27" t="s">
        <v>419</v>
      </c>
      <c r="E27">
        <v>-845</v>
      </c>
      <c r="F27">
        <v>-106</v>
      </c>
      <c r="G27">
        <v>-53</v>
      </c>
    </row>
    <row r="28" spans="1:7">
      <c r="A28" t="s">
        <v>447</v>
      </c>
      <c r="B28" t="s">
        <v>448</v>
      </c>
      <c r="C28" t="s">
        <v>61</v>
      </c>
      <c r="D28" t="s">
        <v>419</v>
      </c>
      <c r="E28">
        <v>-8975</v>
      </c>
      <c r="F28">
        <v>-14274</v>
      </c>
      <c r="G28">
        <v>-10023</v>
      </c>
    </row>
    <row r="29" spans="1:7">
      <c r="A29" t="s">
        <v>449</v>
      </c>
      <c r="B29" t="s">
        <v>62</v>
      </c>
      <c r="C29" t="s">
        <v>62</v>
      </c>
      <c r="D29" t="s">
        <v>419</v>
      </c>
      <c r="E29">
        <v>42</v>
      </c>
      <c r="F29">
        <v>-18</v>
      </c>
      <c r="G29">
        <v>76</v>
      </c>
    </row>
    <row r="30" spans="1:7">
      <c r="A30" t="s">
        <v>450</v>
      </c>
      <c r="B30" t="s">
        <v>451</v>
      </c>
      <c r="C30" t="s">
        <v>452</v>
      </c>
      <c r="D30" t="s">
        <v>419</v>
      </c>
      <c r="E30">
        <v>-9017</v>
      </c>
      <c r="F30">
        <v>-14256</v>
      </c>
      <c r="G30">
        <v>-10099</v>
      </c>
    </row>
    <row r="31" spans="1:7">
      <c r="A31" t="s">
        <v>453</v>
      </c>
      <c r="D31" t="s">
        <v>419</v>
      </c>
    </row>
    <row r="32" spans="1:7">
      <c r="A32" t="s">
        <v>454</v>
      </c>
      <c r="D32" t="s">
        <v>419</v>
      </c>
      <c r="E32">
        <v>-54</v>
      </c>
      <c r="F32">
        <v>-87</v>
      </c>
      <c r="G32">
        <v>-63</v>
      </c>
    </row>
    <row r="33" spans="1:7">
      <c r="A33" t="s">
        <v>455</v>
      </c>
      <c r="D33" t="s">
        <v>419</v>
      </c>
      <c r="E33">
        <v>-54</v>
      </c>
      <c r="F33">
        <v>-87</v>
      </c>
      <c r="G33">
        <v>-63</v>
      </c>
    </row>
    <row r="34" spans="1:7">
      <c r="A34" t="s">
        <v>456</v>
      </c>
      <c r="D34" t="s">
        <v>419</v>
      </c>
    </row>
    <row r="35" spans="1:7">
      <c r="A35" t="s">
        <v>457</v>
      </c>
      <c r="D35" t="s">
        <v>419</v>
      </c>
    </row>
    <row r="36" spans="1:7">
      <c r="A36" t="s">
        <v>454</v>
      </c>
      <c r="D36" t="s">
        <v>419</v>
      </c>
      <c r="E36">
        <v>16685</v>
      </c>
      <c r="F36">
        <v>16343</v>
      </c>
      <c r="G36">
        <v>15932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2"/>
  <sheetViews>
    <sheetView workbookViewId="0"/>
  </sheetViews>
  <sheetFormatPr defaultRowHeight="12.75"/>
  <cols>
    <col min="1" max="4" width="25.7109375" customWidth="1"/>
  </cols>
  <sheetData>
    <row r="4" spans="1:7">
      <c r="A4" t="s">
        <v>458</v>
      </c>
      <c r="E4">
        <v>15923349</v>
      </c>
      <c r="F4">
        <v>211512</v>
      </c>
      <c r="G4">
        <v>-177510</v>
      </c>
    </row>
    <row r="5" spans="1:7">
      <c r="A5" t="s">
        <v>459</v>
      </c>
    </row>
    <row r="6" spans="1:7">
      <c r="A6" t="s">
        <v>460</v>
      </c>
      <c r="E6">
        <v>261731</v>
      </c>
      <c r="F6">
        <v>-117</v>
      </c>
    </row>
    <row r="7" spans="1:7">
      <c r="A7" t="s">
        <v>461</v>
      </c>
      <c r="E7">
        <v>75583</v>
      </c>
      <c r="F7">
        <v>197</v>
      </c>
    </row>
    <row r="8" spans="1:7">
      <c r="A8" t="s">
        <v>462</v>
      </c>
      <c r="B8" t="s">
        <v>248</v>
      </c>
      <c r="C8" t="s">
        <v>248</v>
      </c>
      <c r="D8" t="s">
        <v>463</v>
      </c>
      <c r="F8">
        <v>2307</v>
      </c>
    </row>
    <row r="9" spans="1:7">
      <c r="A9" t="s">
        <v>464</v>
      </c>
      <c r="B9" t="s">
        <v>232</v>
      </c>
      <c r="C9" t="s">
        <v>232</v>
      </c>
      <c r="D9" t="s">
        <v>463</v>
      </c>
      <c r="G9">
        <v>-10099</v>
      </c>
    </row>
    <row r="10" spans="1:7">
      <c r="A10" t="s">
        <v>465</v>
      </c>
      <c r="E10">
        <v>16260663</v>
      </c>
      <c r="F10">
        <v>213899</v>
      </c>
      <c r="G10">
        <v>-187609</v>
      </c>
    </row>
    <row r="11" spans="1:7">
      <c r="A11" t="s">
        <v>459</v>
      </c>
    </row>
    <row r="12" spans="1:7">
      <c r="A12" t="s">
        <v>466</v>
      </c>
      <c r="E12">
        <v>414319</v>
      </c>
      <c r="F12">
        <v>-245</v>
      </c>
    </row>
    <row r="13" spans="1:7">
      <c r="A13" t="s">
        <v>461</v>
      </c>
      <c r="E13">
        <v>36530</v>
      </c>
      <c r="F13">
        <v>79</v>
      </c>
    </row>
    <row r="14" spans="1:7">
      <c r="A14" t="s">
        <v>462</v>
      </c>
      <c r="B14" t="s">
        <v>248</v>
      </c>
      <c r="C14" t="s">
        <v>248</v>
      </c>
      <c r="D14" t="s">
        <v>463</v>
      </c>
      <c r="F14">
        <v>3656</v>
      </c>
    </row>
    <row r="15" spans="1:7">
      <c r="A15" t="s">
        <v>464</v>
      </c>
      <c r="B15" t="s">
        <v>232</v>
      </c>
      <c r="C15" t="s">
        <v>232</v>
      </c>
      <c r="D15" t="s">
        <v>463</v>
      </c>
      <c r="G15">
        <v>-14256</v>
      </c>
    </row>
    <row r="16" spans="1:7">
      <c r="A16" t="s">
        <v>467</v>
      </c>
      <c r="E16">
        <v>16711512</v>
      </c>
      <c r="F16">
        <v>217389</v>
      </c>
      <c r="G16">
        <v>-201865</v>
      </c>
    </row>
    <row r="17" spans="1:7">
      <c r="A17" t="s">
        <v>468</v>
      </c>
    </row>
    <row r="18" spans="1:7">
      <c r="A18" t="s">
        <v>469</v>
      </c>
      <c r="G18">
        <v>108</v>
      </c>
    </row>
    <row r="19" spans="1:7">
      <c r="A19" t="s">
        <v>459</v>
      </c>
      <c r="B19" t="s">
        <v>298</v>
      </c>
      <c r="C19" t="s">
        <v>298</v>
      </c>
    </row>
    <row r="20" spans="1:7">
      <c r="A20" t="s">
        <v>470</v>
      </c>
      <c r="E20">
        <v>265442</v>
      </c>
      <c r="F20">
        <v>-183</v>
      </c>
    </row>
    <row r="21" spans="1:7">
      <c r="A21" t="s">
        <v>461</v>
      </c>
      <c r="B21" t="s">
        <v>298</v>
      </c>
      <c r="C21" t="s">
        <v>298</v>
      </c>
      <c r="D21" t="s">
        <v>471</v>
      </c>
      <c r="E21">
        <v>89556</v>
      </c>
      <c r="F21">
        <v>203</v>
      </c>
    </row>
    <row r="22" spans="1:7">
      <c r="A22" t="s">
        <v>462</v>
      </c>
      <c r="B22" t="s">
        <v>248</v>
      </c>
      <c r="C22" t="s">
        <v>248</v>
      </c>
      <c r="D22" t="s">
        <v>463</v>
      </c>
      <c r="F22">
        <v>1505</v>
      </c>
    </row>
    <row r="23" spans="1:7">
      <c r="A23" t="s">
        <v>464</v>
      </c>
      <c r="B23" t="s">
        <v>232</v>
      </c>
      <c r="C23" t="s">
        <v>232</v>
      </c>
      <c r="D23" t="s">
        <v>463</v>
      </c>
      <c r="G23">
        <v>-9017</v>
      </c>
    </row>
    <row r="25" spans="1:7">
      <c r="E25">
        <v>2018</v>
      </c>
      <c r="F25">
        <v>2017</v>
      </c>
      <c r="G25">
        <v>2016</v>
      </c>
    </row>
    <row r="27" spans="1:7">
      <c r="A27" t="s">
        <v>472</v>
      </c>
      <c r="B27" t="s">
        <v>231</v>
      </c>
      <c r="C27" t="s">
        <v>231</v>
      </c>
      <c r="D27" t="s">
        <v>463</v>
      </c>
    </row>
    <row r="28" spans="1:7">
      <c r="A28" t="s">
        <v>464</v>
      </c>
      <c r="B28" t="s">
        <v>232</v>
      </c>
      <c r="C28" t="s">
        <v>232</v>
      </c>
      <c r="D28" t="s">
        <v>463</v>
      </c>
      <c r="E28">
        <v>-9017</v>
      </c>
      <c r="F28">
        <v>-14256</v>
      </c>
      <c r="G28">
        <v>-10099</v>
      </c>
    </row>
    <row r="29" spans="1:7">
      <c r="A29" t="s">
        <v>473</v>
      </c>
    </row>
    <row r="30" spans="1:7">
      <c r="A30" t="s">
        <v>474</v>
      </c>
      <c r="B30" t="s">
        <v>231</v>
      </c>
      <c r="C30" t="s">
        <v>231</v>
      </c>
    </row>
    <row r="31" spans="1:7">
      <c r="A31" t="s">
        <v>475</v>
      </c>
      <c r="B31" t="s">
        <v>240</v>
      </c>
      <c r="C31" t="s">
        <v>240</v>
      </c>
      <c r="D31" t="s">
        <v>463</v>
      </c>
      <c r="E31">
        <v>383</v>
      </c>
      <c r="F31">
        <v>494</v>
      </c>
      <c r="G31">
        <v>983</v>
      </c>
    </row>
    <row r="32" spans="1:7">
      <c r="A32" t="s">
        <v>42</v>
      </c>
      <c r="B32" t="s">
        <v>236</v>
      </c>
      <c r="C32" t="s">
        <v>236</v>
      </c>
      <c r="D32" t="s">
        <v>463</v>
      </c>
      <c r="E32">
        <v>325</v>
      </c>
      <c r="F32">
        <v>995</v>
      </c>
      <c r="G32">
        <v>1322</v>
      </c>
    </row>
    <row r="33" spans="1:7">
      <c r="A33" t="s">
        <v>476</v>
      </c>
      <c r="B33" t="s">
        <v>250</v>
      </c>
      <c r="C33" t="s">
        <v>250</v>
      </c>
      <c r="D33" t="s">
        <v>463</v>
      </c>
      <c r="E33">
        <v>225</v>
      </c>
      <c r="F33">
        <v>45</v>
      </c>
      <c r="G33">
        <v>177</v>
      </c>
    </row>
    <row r="34" spans="1:7">
      <c r="A34" t="s">
        <v>477</v>
      </c>
      <c r="F34">
        <v>1052</v>
      </c>
      <c r="G34">
        <v>114</v>
      </c>
    </row>
    <row r="35" spans="1:7">
      <c r="A35" t="s">
        <v>478</v>
      </c>
      <c r="B35" t="s">
        <v>248</v>
      </c>
      <c r="C35" t="s">
        <v>248</v>
      </c>
      <c r="D35" t="s">
        <v>463</v>
      </c>
      <c r="E35">
        <v>1505</v>
      </c>
      <c r="F35">
        <v>3656</v>
      </c>
      <c r="G35">
        <v>7032</v>
      </c>
    </row>
    <row r="36" spans="1:7">
      <c r="A36" t="s">
        <v>479</v>
      </c>
      <c r="B36" t="s">
        <v>240</v>
      </c>
      <c r="C36" t="s">
        <v>240</v>
      </c>
      <c r="D36" t="s">
        <v>463</v>
      </c>
      <c r="E36">
        <v>170</v>
      </c>
      <c r="G36">
        <v>-23</v>
      </c>
    </row>
    <row r="37" spans="1:7">
      <c r="A37" t="s">
        <v>480</v>
      </c>
      <c r="G37">
        <v>-249</v>
      </c>
    </row>
    <row r="38" spans="1:7">
      <c r="A38" t="s">
        <v>436</v>
      </c>
      <c r="F38">
        <v>6693</v>
      </c>
    </row>
    <row r="39" spans="1:7">
      <c r="A39" t="s">
        <v>481</v>
      </c>
      <c r="F39">
        <v>26</v>
      </c>
      <c r="G39">
        <v>82</v>
      </c>
    </row>
    <row r="40" spans="1:7">
      <c r="A40" t="s">
        <v>406</v>
      </c>
      <c r="E40">
        <v>-12</v>
      </c>
      <c r="F40">
        <v>8</v>
      </c>
      <c r="G40">
        <v>7</v>
      </c>
    </row>
    <row r="41" spans="1:7">
      <c r="A41" t="s">
        <v>482</v>
      </c>
      <c r="B41" t="s">
        <v>242</v>
      </c>
      <c r="C41" t="s">
        <v>242</v>
      </c>
      <c r="D41" t="s">
        <v>463</v>
      </c>
      <c r="E41">
        <v>12</v>
      </c>
      <c r="F41">
        <v>52</v>
      </c>
      <c r="G41">
        <v>10</v>
      </c>
    </row>
    <row r="42" spans="1:7">
      <c r="A42" t="s">
        <v>434</v>
      </c>
      <c r="B42" t="s">
        <v>245</v>
      </c>
      <c r="C42" t="s">
        <v>245</v>
      </c>
      <c r="D42" t="s">
        <v>463</v>
      </c>
      <c r="F42">
        <v>-2158</v>
      </c>
    </row>
    <row r="43" spans="1:7">
      <c r="A43" t="s">
        <v>483</v>
      </c>
      <c r="B43" t="s">
        <v>251</v>
      </c>
      <c r="C43" t="s">
        <v>251</v>
      </c>
      <c r="D43" t="s">
        <v>463</v>
      </c>
    </row>
    <row r="44" spans="1:7">
      <c r="A44" t="s">
        <v>484</v>
      </c>
      <c r="B44" t="s">
        <v>265</v>
      </c>
      <c r="C44" t="s">
        <v>265</v>
      </c>
      <c r="D44" t="s">
        <v>463</v>
      </c>
      <c r="E44">
        <v>2003</v>
      </c>
      <c r="F44">
        <v>-3474</v>
      </c>
      <c r="G44">
        <v>2201</v>
      </c>
    </row>
    <row r="45" spans="1:7">
      <c r="A45" t="s">
        <v>485</v>
      </c>
      <c r="B45" t="s">
        <v>261</v>
      </c>
      <c r="C45" t="s">
        <v>261</v>
      </c>
      <c r="D45" t="s">
        <v>463</v>
      </c>
      <c r="E45">
        <v>536</v>
      </c>
      <c r="F45">
        <v>554</v>
      </c>
      <c r="G45">
        <v>482</v>
      </c>
    </row>
    <row r="46" spans="1:7">
      <c r="A46" t="s">
        <v>486</v>
      </c>
      <c r="B46" t="s">
        <v>264</v>
      </c>
      <c r="C46" t="s">
        <v>264</v>
      </c>
      <c r="D46" t="s">
        <v>463</v>
      </c>
      <c r="E46">
        <v>172</v>
      </c>
      <c r="F46">
        <v>29</v>
      </c>
      <c r="G46">
        <v>-504</v>
      </c>
    </row>
    <row r="47" spans="1:7">
      <c r="A47" t="s">
        <v>487</v>
      </c>
      <c r="B47" t="s">
        <v>275</v>
      </c>
      <c r="C47" t="s">
        <v>275</v>
      </c>
      <c r="D47" t="s">
        <v>463</v>
      </c>
      <c r="E47">
        <v>-209</v>
      </c>
      <c r="F47">
        <v>-215</v>
      </c>
      <c r="G47">
        <v>-16</v>
      </c>
    </row>
    <row r="48" spans="1:7">
      <c r="A48" t="s">
        <v>364</v>
      </c>
      <c r="B48" t="s">
        <v>277</v>
      </c>
      <c r="C48" t="s">
        <v>277</v>
      </c>
      <c r="D48" t="s">
        <v>463</v>
      </c>
      <c r="E48">
        <v>494</v>
      </c>
      <c r="F48">
        <v>-505</v>
      </c>
      <c r="G48">
        <v>309</v>
      </c>
    </row>
    <row r="49" spans="1:7">
      <c r="A49" t="s">
        <v>488</v>
      </c>
      <c r="B49" t="s">
        <v>269</v>
      </c>
      <c r="C49" t="s">
        <v>269</v>
      </c>
      <c r="D49" t="s">
        <v>463</v>
      </c>
      <c r="E49">
        <v>-454</v>
      </c>
      <c r="F49">
        <v>-333</v>
      </c>
      <c r="G49">
        <v>-2581</v>
      </c>
    </row>
    <row r="50" spans="1:7">
      <c r="A50" t="s">
        <v>489</v>
      </c>
      <c r="D50" t="s">
        <v>463</v>
      </c>
      <c r="E50">
        <v>5150</v>
      </c>
      <c r="F50">
        <v>6919</v>
      </c>
      <c r="G50">
        <v>4621</v>
      </c>
    </row>
    <row r="51" spans="1:7">
      <c r="A51" t="s">
        <v>490</v>
      </c>
      <c r="B51" t="s">
        <v>285</v>
      </c>
      <c r="C51" t="s">
        <v>285</v>
      </c>
      <c r="D51" t="s">
        <v>463</v>
      </c>
      <c r="E51">
        <v>-3867</v>
      </c>
      <c r="F51">
        <v>-7337</v>
      </c>
      <c r="G51">
        <v>-5478</v>
      </c>
    </row>
    <row r="52" spans="1:7">
      <c r="A52" t="s">
        <v>491</v>
      </c>
      <c r="B52" t="s">
        <v>286</v>
      </c>
      <c r="C52" t="s">
        <v>286</v>
      </c>
      <c r="D52" t="s">
        <v>492</v>
      </c>
    </row>
    <row r="53" spans="1:7">
      <c r="A53" t="s">
        <v>493</v>
      </c>
      <c r="D53" t="s">
        <v>492</v>
      </c>
      <c r="E53">
        <v>-15</v>
      </c>
      <c r="F53">
        <v>-5</v>
      </c>
      <c r="G53">
        <v>-12</v>
      </c>
    </row>
    <row r="54" spans="1:7">
      <c r="A54" t="s">
        <v>494</v>
      </c>
      <c r="B54" t="s">
        <v>287</v>
      </c>
      <c r="C54" t="s">
        <v>287</v>
      </c>
      <c r="D54" t="s">
        <v>492</v>
      </c>
      <c r="E54">
        <v>-301</v>
      </c>
      <c r="F54">
        <v>-390</v>
      </c>
      <c r="G54">
        <v>-337</v>
      </c>
    </row>
    <row r="55" spans="1:7">
      <c r="A55" t="s">
        <v>495</v>
      </c>
      <c r="D55" t="s">
        <v>492</v>
      </c>
      <c r="G55">
        <v>-6</v>
      </c>
    </row>
    <row r="56" spans="1:7">
      <c r="A56" t="s">
        <v>496</v>
      </c>
      <c r="B56" t="s">
        <v>288</v>
      </c>
      <c r="C56" t="s">
        <v>288</v>
      </c>
      <c r="D56" t="s">
        <v>492</v>
      </c>
      <c r="F56">
        <v>2850</v>
      </c>
    </row>
    <row r="57" spans="1:7">
      <c r="A57" t="s">
        <v>497</v>
      </c>
      <c r="B57" t="s">
        <v>296</v>
      </c>
      <c r="C57" t="s">
        <v>296</v>
      </c>
      <c r="D57" t="s">
        <v>492</v>
      </c>
      <c r="E57">
        <v>-316</v>
      </c>
      <c r="F57">
        <v>2455</v>
      </c>
      <c r="G57">
        <v>-355</v>
      </c>
    </row>
    <row r="58" spans="1:7">
      <c r="A58" t="s">
        <v>498</v>
      </c>
      <c r="B58" t="s">
        <v>297</v>
      </c>
      <c r="C58" t="s">
        <v>297</v>
      </c>
      <c r="D58" t="s">
        <v>471</v>
      </c>
    </row>
    <row r="59" spans="1:7">
      <c r="A59" t="s">
        <v>499</v>
      </c>
      <c r="B59" t="s">
        <v>500</v>
      </c>
      <c r="C59" t="s">
        <v>500</v>
      </c>
      <c r="D59" t="s">
        <v>471</v>
      </c>
    </row>
    <row r="60" spans="1:7">
      <c r="A60" t="s">
        <v>501</v>
      </c>
      <c r="D60" t="s">
        <v>471</v>
      </c>
      <c r="E60">
        <v>402</v>
      </c>
      <c r="F60">
        <v>79</v>
      </c>
      <c r="G60">
        <v>198</v>
      </c>
    </row>
    <row r="61" spans="1:7">
      <c r="A61" t="s">
        <v>502</v>
      </c>
      <c r="D61" t="s">
        <v>471</v>
      </c>
      <c r="E61">
        <v>-81</v>
      </c>
      <c r="F61">
        <v>-241</v>
      </c>
      <c r="G61">
        <v>-114</v>
      </c>
    </row>
    <row r="62" spans="1:7">
      <c r="A62" t="s">
        <v>503</v>
      </c>
      <c r="D62" t="s">
        <v>471</v>
      </c>
      <c r="F62">
        <v>-74</v>
      </c>
    </row>
    <row r="63" spans="1:7">
      <c r="A63" t="s">
        <v>504</v>
      </c>
      <c r="D63" t="s">
        <v>471</v>
      </c>
      <c r="E63">
        <v>-31</v>
      </c>
      <c r="F63">
        <v>-80</v>
      </c>
      <c r="G63">
        <v>-946</v>
      </c>
    </row>
    <row r="64" spans="1:7">
      <c r="A64" t="s">
        <v>505</v>
      </c>
      <c r="D64" t="s">
        <v>471</v>
      </c>
      <c r="F64">
        <v>6000</v>
      </c>
    </row>
    <row r="65" spans="1:7">
      <c r="A65" t="s">
        <v>506</v>
      </c>
      <c r="D65" t="s">
        <v>471</v>
      </c>
      <c r="E65">
        <v>796</v>
      </c>
    </row>
    <row r="66" spans="1:7">
      <c r="A66" t="s">
        <v>507</v>
      </c>
      <c r="D66" t="s">
        <v>471</v>
      </c>
      <c r="E66">
        <v>1896</v>
      </c>
      <c r="F66">
        <v>5684</v>
      </c>
      <c r="G66">
        <v>-862</v>
      </c>
    </row>
    <row r="67" spans="1:7">
      <c r="A67" t="s">
        <v>508</v>
      </c>
      <c r="D67" t="s">
        <v>471</v>
      </c>
      <c r="E67">
        <v>8972</v>
      </c>
      <c r="F67">
        <v>802</v>
      </c>
      <c r="G67">
        <v>-6695</v>
      </c>
    </row>
    <row r="68" spans="1:7">
      <c r="A68" t="s">
        <v>509</v>
      </c>
      <c r="D68" t="s">
        <v>471</v>
      </c>
      <c r="E68">
        <v>7839</v>
      </c>
      <c r="F68">
        <v>8585</v>
      </c>
      <c r="G68">
        <v>15280</v>
      </c>
    </row>
    <row r="69" spans="1:7">
      <c r="A69" t="s">
        <v>510</v>
      </c>
      <c r="D69" t="s">
        <v>471</v>
      </c>
      <c r="E69">
        <v>58121</v>
      </c>
      <c r="F69">
        <v>9387</v>
      </c>
      <c r="G69">
        <v>8585</v>
      </c>
    </row>
    <row r="70" spans="1:7">
      <c r="A70" t="s">
        <v>511</v>
      </c>
      <c r="D70" t="s">
        <v>471</v>
      </c>
      <c r="E70">
        <v>492</v>
      </c>
      <c r="F70">
        <v>97</v>
      </c>
      <c r="G70">
        <v>7</v>
      </c>
    </row>
    <row r="71" spans="1:7">
      <c r="A71" t="s">
        <v>512</v>
      </c>
      <c r="B71" t="s">
        <v>513</v>
      </c>
      <c r="C71" t="s">
        <v>247</v>
      </c>
      <c r="D71" t="s">
        <v>463</v>
      </c>
      <c r="E71">
        <v>51</v>
      </c>
      <c r="F71">
        <v>60</v>
      </c>
      <c r="G71">
        <v>67</v>
      </c>
    </row>
    <row r="72" spans="1:7">
      <c r="A72" t="s">
        <v>514</v>
      </c>
      <c r="D72" t="s">
        <v>471</v>
      </c>
      <c r="F72">
        <v>350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9F0390-FFDD-4C69-B930-A794EA332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CF1756-B32A-4B2A-BBFF-6249192266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35EDB4-F99A-42D1-9B7E-CED3442F930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2021-11-23T04:44:13Z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