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/>
  <c r="F184" i="1"/>
  <c r="G92" i="1"/>
  <c r="F92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2" i="1" l="1"/>
  <c r="F376" i="1" s="1"/>
  <c r="F383" i="1"/>
  <c r="F382" i="1"/>
  <c r="G383" i="1"/>
  <c r="G382" i="1"/>
  <c r="G12" i="1"/>
  <c r="G376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L366" i="1"/>
  <c r="J368" i="1"/>
  <c r="J372" i="1"/>
  <c r="F375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F14" i="1" l="1"/>
  <c r="G366" i="1"/>
  <c r="G14" i="1"/>
  <c r="F366" i="1"/>
  <c r="F378" i="1"/>
  <c r="F59" i="1"/>
  <c r="F67" i="1" s="1"/>
  <c r="F71" i="1" s="1"/>
  <c r="F370" i="1"/>
  <c r="G378" i="1"/>
  <c r="G370" i="1"/>
  <c r="G59" i="1"/>
  <c r="G67" i="1" s="1"/>
  <c r="G71" i="1" s="1"/>
  <c r="F373" i="1" l="1"/>
  <c r="F83" i="1"/>
  <c r="F372" i="1"/>
  <c r="F6" i="1"/>
  <c r="G373" i="1"/>
  <c r="G83" i="1"/>
  <c r="G372" i="1"/>
  <c r="G6" i="1"/>
  <c r="F371" i="1" l="1"/>
  <c r="F365" i="1"/>
  <c r="G371" i="1"/>
  <c r="G365" i="1"/>
</calcChain>
</file>

<file path=xl/sharedStrings.xml><?xml version="1.0" encoding="utf-8"?>
<sst xmlns="http://schemas.openxmlformats.org/spreadsheetml/2006/main" count="856" uniqueCount="529">
  <si>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</si>
  <si>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</si>
  <si>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</si>
  <si>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</si>
  <si>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</si>
  <si>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</si>
  <si>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</si>
  <si>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</si>
  <si>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</si>
  <si>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</si>
  <si>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</si>
  <si>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</si>
  <si>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</si>
  <si>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</si>
  <si>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</si>
  <si>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</si>
  <si>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</si>
  <si>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</si>
  <si>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</si>
  <si>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</si>
  <si>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</si>
  <si>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</si>
  <si>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</si>
  <si>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</si>
  <si>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</si>
  <si>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</si>
  <si>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</si>
  <si>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</si>
  <si>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</si>
  <si>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</si>
  <si>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</si>
  <si>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</si>
  <si>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</si>
  <si>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</si>
  <si>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</si>
  <si>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</si>
  <si>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</si>
  <si>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</si>
  <si>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</si>
  <si>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</si>
  <si>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</si>
  <si>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</si>
  <si>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</si>
  <si>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</si>
  <si>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</si>
  <si>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</si>
  <si>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</si>
  <si>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</si>
  <si>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</si>
  <si>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</si>
  <si>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</si>
  <si>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</si>
  <si>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</si>
  <si>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</si>
  <si>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</si>
  <si>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</si>
  <si>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</si>
  <si>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</si>
  <si>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</si>
  <si>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</si>
  <si>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</si>
  <si>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</si>
  <si>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</si>
  <si>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</si>
  <si>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</si>
  <si>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</si>
  <si>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</si>
  <si>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</si>
  <si>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</si>
  <si>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</si>
  <si>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</si>
  <si>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</si>
  <si>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</si>
  <si>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</si>
  <si>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</si>
  <si>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</si>
  <si>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</si>
  <si>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</si>
  <si>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</si>
  <si>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</si>
  <si>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</si>
  <si>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</si>
  <si>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</si>
  <si>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</si>
  <si>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</si>
  <si>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</si>
  <si>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</si>
  <si>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</si>
  <si>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</si>
  <si>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</si>
  <si>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</si>
  <si>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</si>
  <si>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</si>
  <si>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</si>
  <si>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</si>
  <si>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</si>
  <si>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</si>
  <si>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</si>
  <si>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</si>
  <si>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</si>
  <si>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</si>
  <si>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</si>
  <si>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</si>
  <si>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</si>
  <si>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</si>
  <si>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</si>
  <si>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</si>
  <si>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</si>
  <si>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</si>
  <si>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</si>
  <si>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</si>
  <si>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</si>
  <si>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</si>
  <si>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</si>
  <si>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</si>
  <si>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</si>
  <si>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</si>
  <si>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</si>
  <si>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</si>
  <si>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</si>
  <si>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</si>
  <si>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</si>
  <si>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</si>
  <si>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</si>
  <si>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</si>
  <si>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</si>
  <si>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</si>
  <si>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</si>
  <si>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</si>
  <si>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</si>
  <si>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</si>
  <si>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</si>
  <si>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</si>
  <si>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</si>
  <si>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</si>
  <si>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</si>
  <si>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</si>
  <si>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</si>
  <si>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</si>
  <si>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</si>
  <si>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</si>
  <si>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</si>
  <si>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</si>
  <si>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</si>
  <si>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</si>
  <si>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</si>
  <si>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</si>
  <si>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</si>
  <si>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</si>
  <si>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</si>
  <si>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</si>
  <si>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</si>
  <si>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</si>
  <si>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</si>
  <si>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</si>
  <si>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</si>
  <si>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</si>
  <si>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</si>
  <si>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</si>
  <si>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</si>
  <si>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</si>
  <si>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</si>
  <si>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</si>
  <si>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</si>
  <si>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</si>
  <si>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</si>
  <si>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</si>
  <si>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</si>
  <si>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</si>
  <si>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</si>
  <si>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</si>
  <si>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</si>
  <si>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</si>
  <si>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</si>
  <si>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</si>
  <si>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</si>
  <si>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</si>
  <si>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</si>
  <si>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</si>
  <si>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</si>
  <si>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</si>
  <si>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</si>
  <si>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</si>
  <si>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</si>
  <si>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</si>
  <si>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</si>
  <si>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</si>
  <si>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</si>
  <si>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</si>
  <si>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</si>
  <si>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</si>
  <si>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</si>
  <si>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</si>
  <si>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</si>
  <si>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</si>
  <si>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</si>
  <si>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</si>
  <si>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</si>
  <si>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</si>
  <si>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</si>
  <si>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</si>
  <si>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</si>
  <si>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</si>
  <si>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</si>
  <si>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</si>
  <si>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</si>
  <si>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</si>
  <si>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</si>
  <si>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</si>
  <si>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</si>
  <si>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</si>
  <si>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</si>
  <si>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</si>
  <si>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</si>
  <si>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</si>
  <si>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</si>
  <si>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</si>
  <si>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</si>
  <si>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</si>
  <si>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</si>
  <si>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</si>
  <si>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</si>
  <si>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</si>
  <si>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</si>
  <si>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</si>
  <si>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</si>
  <si>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</si>
  <si>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</si>
  <si>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</si>
  <si>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</si>
  <si>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</si>
  <si>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</si>
  <si>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</si>
  <si>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</si>
  <si>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</si>
  <si>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</si>
  <si>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</si>
  <si>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</si>
  <si>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</si>
  <si>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</si>
  <si>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</si>
  <si>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</si>
  <si>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</si>
  <si>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</si>
  <si>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</si>
  <si>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</si>
  <si>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</si>
  <si>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</si>
  <si>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</si>
  <si>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</si>
  <si>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</si>
  <si>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</si>
  <si>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</si>
  <si>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</si>
  <si>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</si>
  <si>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</si>
  <si>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</si>
  <si>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</si>
  <si>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</si>
  <si>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</si>
  <si>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</si>
  <si>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</si>
  <si>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</si>
  <si>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</si>
  <si>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</si>
  <si>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</si>
  <si>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</si>
  <si>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</si>
  <si>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</si>
  <si>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</si>
  <si>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</si>
  <si>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</si>
  <si>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</si>
  <si>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</si>
  <si>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</si>
  <si>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</si>
  <si>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</si>
  <si>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</si>
  <si>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</si>
  <si>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</si>
  <si>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</si>
  <si>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</si>
  <si>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</si>
  <si>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</si>
  <si>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</si>
  <si>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</si>
  <si>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</si>
  <si>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</si>
  <si>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</si>
  <si>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</si>
  <si>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</si>
  <si>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</si>
  <si>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</si>
  <si>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</si>
  <si>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</si>
  <si>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</si>
  <si>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</si>
  <si>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</si>
  <si>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</si>
  <si>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</si>
  <si>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</si>
  <si>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</si>
  <si>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</si>
  <si>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</si>
  <si>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</si>
  <si>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</si>
  <si>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</si>
  <si>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</si>
  <si>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</si>
  <si>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</si>
  <si>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</si>
  <si>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</si>
  <si>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</si>
  <si>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</si>
  <si>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</si>
  <si>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</si>
  <si>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</si>
  <si>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</si>
  <si>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</si>
  <si>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</si>
  <si>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</si>
  <si>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</si>
  <si>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</si>
  <si>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</si>
  <si>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</si>
  <si>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</si>
  <si>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</si>
  <si>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</si>
  <si>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</si>
  <si>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</si>
  <si>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</si>
  <si>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</si>
  <si>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</si>
  <si>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</si>
  <si>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</si>
  <si>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</si>
  <si>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</si>
  <si>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</si>
  <si>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</si>
  <si>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</si>
  <si>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</si>
  <si>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</si>
  <si>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</si>
  <si>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</si>
  <si>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</si>
  <si>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</si>
  <si>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</si>
  <si>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</si>
  <si>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</si>
  <si>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</si>
  <si>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</si>
  <si>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</si>
  <si>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</si>
  <si>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</si>
  <si>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</si>
  <si>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</si>
  <si>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</si>
  <si>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</si>
  <si>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</si>
  <si>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</si>
  <si>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</si>
  <si>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</si>
  <si>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</si>
  <si>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</si>
  <si>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</si>
  <si>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</si>
  <si>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</si>
  <si>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</si>
  <si>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</si>
  <si>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</si>
  <si>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</si>
  <si>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</si>
  <si>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</si>
  <si>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</si>
  <si>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and per share amounts)</t>
  </si>
  <si>
    <t>Assets</t>
  </si>
  <si>
    <t>Current Assets:</t>
  </si>
  <si>
    <t>Cash and cash equivalents</t>
  </si>
  <si>
    <t>Restricted cash - current</t>
  </si>
  <si>
    <t>Contract receivables, net</t>
  </si>
  <si>
    <t>Prepaid expenses and other</t>
  </si>
  <si>
    <t>Income tax receivable</t>
  </si>
  <si>
    <t>Total Property and Equipment, net</t>
  </si>
  <si>
    <t>Property and Equipment</t>
  </si>
  <si>
    <t>Other Assets:</t>
  </si>
  <si>
    <t>Restricted cash - non-current</t>
  </si>
  <si>
    <t>Goodwill</t>
  </si>
  <si>
    <t>Other intangible assets, net</t>
  </si>
  <si>
    <t>Other Intangibles</t>
  </si>
  <si>
    <t>Other assets</t>
  </si>
  <si>
    <t>Liabilities and Stockholders Equity</t>
  </si>
  <si>
    <t>Current Liabilities:</t>
  </si>
  <si>
    <t>Accounts payable</t>
  </si>
  <si>
    <t>Contract liabilities</t>
  </si>
  <si>
    <t>Accrued salaries and benefits</t>
  </si>
  <si>
    <t>Accruals</t>
  </si>
  <si>
    <t>Accrued subcontractors and other direct costs</t>
  </si>
  <si>
    <t>Accrued expenses and other current liabilities</t>
  </si>
  <si>
    <t>Long-term Liabilities:</t>
  </si>
  <si>
    <t>Long-term debt</t>
  </si>
  <si>
    <t>Deferred rent</t>
  </si>
  <si>
    <t>Deferred income taxes</t>
  </si>
  <si>
    <t>Other</t>
  </si>
  <si>
    <t>Total Liabilities</t>
  </si>
  <si>
    <t>Commitments and Contingencies (Note 19)</t>
  </si>
  <si>
    <t>Stockholders Equity:</t>
  </si>
  <si>
    <t>Preferred stock, par value $.001 per share; 5,000,000 shares authorized; none</t>
  </si>
  <si>
    <t>issued</t>
  </si>
  <si>
    <t>Common stock, $.001 par value; 70,000,000 shares authorized; 22,445,576</t>
  </si>
  <si>
    <t>and 22,019,315 shares issued; and 18,817,495 and 18,661,801 shares outstanding as of December 31, 2018 and December 31, 2017, respectively</t>
  </si>
  <si>
    <t>Additional paid-in capital</t>
  </si>
  <si>
    <t>Retained earnings</t>
  </si>
  <si>
    <t>Treasury stock</t>
  </si>
  <si>
    <t>Treasury Stock</t>
  </si>
  <si>
    <t>Accumulated other comprehensive loss</t>
  </si>
  <si>
    <t>Total Stockholders Equity</t>
  </si>
  <si>
    <t>Revenue</t>
  </si>
  <si>
    <t>Direct costs</t>
  </si>
  <si>
    <t>Operating costs and expenses</t>
  </si>
  <si>
    <t>Indirect and selling expenses</t>
  </si>
  <si>
    <t>Selling and distribution expenses</t>
  </si>
  <si>
    <t>Depreciation and amortization</t>
  </si>
  <si>
    <t>Amortization of intangible assets</t>
  </si>
  <si>
    <t>Amortisation of assets</t>
  </si>
  <si>
    <t>Total operating costs and expenses</t>
  </si>
  <si>
    <t>Operating income</t>
  </si>
  <si>
    <t>Interest expense</t>
  </si>
  <si>
    <t>Other (expense) income</t>
  </si>
  <si>
    <t>Income before income taxes</t>
  </si>
  <si>
    <t>Profit before Zakat</t>
  </si>
  <si>
    <t>Provision for income taxes</t>
  </si>
  <si>
    <t>Net income</t>
  </si>
  <si>
    <t>Earnings per share:</t>
  </si>
  <si>
    <t>Basic</t>
  </si>
  <si>
    <t>Diluted</t>
  </si>
  <si>
    <t>Weighted-average common shares outstanding:</t>
  </si>
  <si>
    <t>Cash dividends declared per common share</t>
  </si>
  <si>
    <t>Other comprehensive (loss) income, net of tax</t>
  </si>
  <si>
    <t>Total Other Comprehensive Income (Loss)</t>
  </si>
  <si>
    <t>Total Other Comprehensive Income</t>
  </si>
  <si>
    <t>Cash Flows from Operating Activities</t>
  </si>
  <si>
    <t>Operating Activities</t>
  </si>
  <si>
    <t>Adjustments to reconcile net income to net cash provided by operating activities:</t>
  </si>
  <si>
    <t>Bad debt expense</t>
  </si>
  <si>
    <t>Non-cash equity compensation</t>
  </si>
  <si>
    <t>Proceeds from hedge sale</t>
  </si>
  <si>
    <t>Facilities consolidation reserve</t>
  </si>
  <si>
    <t>Remeasurement of contingent acquisition liability</t>
  </si>
  <si>
    <t>Amortization of debt issuance costs</t>
  </si>
  <si>
    <t>Other adjustments, net</t>
  </si>
  <si>
    <t>Changes in operating assets and liabilities, net of the effect of acquisitions:</t>
  </si>
  <si>
    <t>Net contract assets and liabilities</t>
  </si>
  <si>
    <t>Contract receivables</t>
  </si>
  <si>
    <t xml:space="preserve">Adjustments for Prepayments and other receivables </t>
  </si>
  <si>
    <t>Prepaid expenses and other assets</t>
  </si>
  <si>
    <t>Income tax receivable and payable</t>
  </si>
  <si>
    <t>Other liabilities</t>
  </si>
  <si>
    <t>Net Cash Provided by Operating Activities</t>
  </si>
  <si>
    <t>Cash Flows from Investing Activities</t>
  </si>
  <si>
    <t>Investing Activities</t>
  </si>
  <si>
    <t>Capital expenditures for property and equipment and capitalized software</t>
  </si>
  <si>
    <t>Payments for business acquisitions, net of cash received</t>
  </si>
  <si>
    <t>Net Cash Used in Investing Activities</t>
  </si>
  <si>
    <t>Cash Flows from Financing Activities</t>
  </si>
  <si>
    <t>Financing Activities</t>
  </si>
  <si>
    <t>Advances from working capital facilities</t>
  </si>
  <si>
    <t>Payments on working capital facilities</t>
  </si>
  <si>
    <t>Payments on capital expenditure obligations</t>
  </si>
  <si>
    <t>Finance Costs</t>
  </si>
  <si>
    <t>Debt issue costs</t>
  </si>
  <si>
    <t>Proceeds from exercise of options</t>
  </si>
  <si>
    <t>Dividends paid</t>
  </si>
  <si>
    <t xml:space="preserve">Dividend paid to shareholders to parent on minority interests </t>
  </si>
  <si>
    <t>Net payments for stockholder issuances and buybacks</t>
  </si>
  <si>
    <t>Net Cash Used in Financing Activities</t>
  </si>
  <si>
    <t>Effect of Exchange Rate Changes on Cash, Cash Equivalents, and Restricted Cash</t>
  </si>
  <si>
    <t>(Decrease) Increase in Cash, Cash Equivalents, and Restricted Cash</t>
  </si>
  <si>
    <t>Net increase (decrease) in cash and cash equivalents</t>
  </si>
  <si>
    <t>Cash, Cash Equivalents, and Restricted Cash, Beginning of Period</t>
  </si>
  <si>
    <t>Cash and cash equivalents at beginning of period</t>
  </si>
  <si>
    <t>Cash, Cash Equivalents, and Restricted Cash, End of Period</t>
  </si>
  <si>
    <t>Supplemental disclosure of cash flow information:</t>
  </si>
  <si>
    <t>Cash paid during the period for:</t>
  </si>
  <si>
    <t>Interest</t>
  </si>
  <si>
    <t>Income taxes</t>
  </si>
  <si>
    <t>Non-cash investing and financing transactions:</t>
  </si>
  <si>
    <t>Deferred and contingent consideration arising from businesses acquired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</si>
  <si>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</si>
  <si>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</si>
  <si>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</si>
  <si>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</si>
  <si>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</si>
  <si>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</si>
  <si>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sales and distribution expenses</t>
  </si>
  <si>
    <t>changed value</t>
  </si>
  <si>
    <t>revenue</t>
  </si>
  <si>
    <t>changed sign</t>
  </si>
  <si>
    <t>indirect and selling expenses</t>
  </si>
  <si>
    <t>interest expense</t>
  </si>
  <si>
    <t>leasehold improvements</t>
  </si>
  <si>
    <t>software</t>
  </si>
  <si>
    <t>furniture and equipment</t>
  </si>
  <si>
    <t>computers</t>
  </si>
  <si>
    <t>accumulated depreciation and amortization</t>
  </si>
  <si>
    <t>accumulated depreciation and amortisation</t>
  </si>
  <si>
    <t>leased assets</t>
  </si>
  <si>
    <t>other fixed assets</t>
  </si>
  <si>
    <t>property, plant and equipment</t>
  </si>
  <si>
    <t>added value</t>
  </si>
  <si>
    <t>restricted cash - current</t>
  </si>
  <si>
    <t>restricted cash - non-current</t>
  </si>
  <si>
    <t>deleted value</t>
  </si>
  <si>
    <t>other assets</t>
  </si>
  <si>
    <t>accounts payable</t>
  </si>
  <si>
    <t>accrued subcontractors and other direct costs</t>
  </si>
  <si>
    <t>accrued expenses and other current liabilities</t>
  </si>
  <si>
    <t>accrued salaries and benefits</t>
  </si>
  <si>
    <t>contract liabilities</t>
  </si>
  <si>
    <t>due to employee</t>
  </si>
  <si>
    <t>other operating current liabilities</t>
  </si>
  <si>
    <t>deferred rent</t>
  </si>
  <si>
    <t>deferred income taxes</t>
  </si>
  <si>
    <t>other</t>
  </si>
  <si>
    <t>other non-current liabilities</t>
  </si>
  <si>
    <t>deferred tax liability</t>
  </si>
  <si>
    <t>long term accruals</t>
  </si>
  <si>
    <t>ordinary shares</t>
  </si>
  <si>
    <t>common stock, $.001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</si>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</sst>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7E-43B8-89F3-02A2D40102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6C-49BD-82BA-C081165A57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4A-4A71-BFB2-4D9BFEDB7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F0-4496-8EAE-F398F0813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0F-414D-B2DA-26651171B6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9C-4419-91B0-4A8B02A56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91-4C2F-B4A6-4552D6D999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7D-497D-B78D-123A209F3A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6E-4A6C-A69A-CF69918CB9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79-44DE-A681-D363CBA4A9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F1-4628-8D67-DE5ACD74E2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F2-4273-BB91-4CDE52BC3B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11B-B648-5615FA9FA9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44-476D-A905-DACEB247EE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74-4767-8BB2-3C819C47D8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61400</v>
      </c>
      <c r="G6" s="7">
        <f t="shared" ref="G6:O6" si="1">IF(G4=$BF$1,"",G71)</f>
        <v>62876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821756</v>
      </c>
      <c r="G7" s="7">
        <f t="shared" ref="G7:O7" si="2">IF(G4=$BF$1,"",G128)</f>
        <v>778817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392106</v>
      </c>
      <c r="G8" s="7">
        <f t="shared" ref="G8:O8" si="3">IF(G4=$BF$1,"",G161)</f>
        <v>331438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278059</v>
      </c>
      <c r="G9" s="7">
        <f t="shared" ref="G9:O9" si="4">IF(G4=$BF$1,"",G189)</f>
        <v>224370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275386</v>
      </c>
      <c r="G10" s="7">
        <f t="shared" ref="G10:O10" si="5">IF(G4=$BF$1,"",G210)</f>
        <v>269855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660417</v>
      </c>
      <c r="G11" s="7">
        <f t="shared" ref="G11:O11" si="6">IF(G4=$BF$1,"",G227)</f>
        <v>616030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1213862</v>
      </c>
      <c r="G12" s="35">
        <f t="shared" ref="G12:O12" si="7">IF(G4=$BF$1,"",SUM(G7:G8))</f>
        <v>1110255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1213862</v>
      </c>
      <c r="G13" s="35">
        <f t="shared" ref="G13:O13" si="8">IF(G4=$BF$1,"",SUM(G9:G11))</f>
        <v>1110255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1337973</v>
      </c>
      <c r="G24">
        <v>1229162</v>
      </c>
      <c r="H24">
        <v>1267890</v>
      </c>
      <c r="P24" s="48" t="s">
        <v>494</v>
      </c>
    </row>
    <row r="25" spans="5:16">
      <c r="E25" s="1" t="s">
        <v>27</v>
      </c>
      <c r="F25">
        <v>857508</v>
      </c>
      <c r="G25">
        <v>771725</v>
      </c>
      <c r="H25">
        <v>745137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480465</v>
      </c>
      <c r="G30" s="7">
        <f>IF(G4=$BF$1,"",G24-G25+ABS(G26)-G27-G28-G29)</f>
        <v>457437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360987</v>
      </c>
      <c r="G33">
        <v>346440</v>
      </c>
      <c r="H33">
        <v>328048</v>
      </c>
      <c r="P33" s="48" t="s">
        <v>496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>
        <v>0</v>
      </c>
      <c r="G36">
        <v>0</v>
      </c>
      <c r="H36">
        <v>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17163</v>
      </c>
      <c r="G40">
        <v>17691</v>
      </c>
      <c r="H40">
        <v>16638</v>
      </c>
    </row>
    <row r="41" spans="5:16">
      <c r="E41" s="1" t="s">
        <v>43</v>
      </c>
      <c r="F41">
        <v>10043</v>
      </c>
      <c r="G41">
        <v>10888</v>
      </c>
      <c r="H41">
        <v>12481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388193</v>
      </c>
      <c r="G43" s="7">
        <f>G32+G33+G34+G35+G36+G37+G38+G39+G40+G41+G42</f>
        <v>375019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92272</v>
      </c>
      <c r="G44" s="7">
        <f>IF(G4=$BF$1,"",G30+G31-G43)</f>
        <v>82418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8710</v>
      </c>
      <c r="G49">
        <v>8553</v>
      </c>
      <c r="H49">
        <v>-9470</v>
      </c>
      <c r="P49" s="48" t="s">
        <v>496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-735</v>
      </c>
      <c r="G54">
        <v>121</v>
      </c>
      <c r="H54">
        <v>1184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82827</v>
      </c>
      <c r="G59" s="7">
        <f>IF(G4=$BF$1,"",G44+G45+G46+G47+G48-G49-G50-G51+G52-G53+G54+G55-G56+G57+G58)</f>
        <v>73986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21427</v>
      </c>
      <c r="G60">
        <v>11110</v>
      </c>
      <c r="H60">
        <v>27923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61400</v>
      </c>
      <c r="G67" s="7">
        <f>IF(G4=$BF$1,"",SUM(G59,-G60,-ABS(G61),-G62,-G66))</f>
        <v>62876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61400</v>
      </c>
      <c r="G71" s="7">
        <f t="shared" ref="G71:O71" si="14">IF(G4=$BF$1,"",SUM(G67:G70))</f>
        <v>62876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61400</v>
      </c>
      <c r="G83" s="7">
        <f t="shared" ref="G83:O83" si="15">IF(G4=$BF$1,"",SUM(G71:G82))</f>
        <v>62876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27435+31568</f>
        <v>59003</v>
      </c>
      <c r="G92">
        <f>26076+28826</f>
        <v>54902</v>
      </c>
      <c r="P92" s="48" t="s">
        <v>494</v>
      </c>
    </row>
    <row r="93" spans="5:16">
      <c r="E93" s="1" t="s">
        <v>85</v>
      </c>
    </row>
    <row r="94" spans="5:16">
      <c r="E94" s="1" t="s">
        <v>86</v>
      </c>
      <c r="F94" s="38">
        <v>19444</v>
      </c>
      <c r="G94" s="38">
        <v>18873</v>
      </c>
      <c r="P94" s="48" t="s">
        <v>508</v>
      </c>
    </row>
    <row r="95" spans="5:16">
      <c r="E95" s="1" t="s">
        <v>87</v>
      </c>
      <c r="F95" s="38">
        <v>50967</v>
      </c>
      <c r="G95" s="38">
        <v>42835</v>
      </c>
      <c r="P95" s="48" t="s">
        <v>508</v>
      </c>
    </row>
    <row r="96" spans="5:16">
      <c r="E96" s="12"/>
    </row>
    <row r="98" spans="5:16">
      <c r="E98" s="6" t="s">
        <v>88</v>
      </c>
      <c r="F98" s="7">
        <f>F89+F90+F91+F92+F93+F94+F95+F96</f>
        <v>129414</v>
      </c>
      <c r="G98" s="7">
        <f>IF(G4=$BF$1,"",G89+G90+G91+G92+G93+G94+G95+G96)</f>
        <v>116610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-81309</v>
      </c>
      <c r="G99" s="38">
        <v>-78558</v>
      </c>
      <c r="P99" s="48" t="s">
        <v>508</v>
      </c>
    </row>
    <row r="100" spans="5:16">
      <c r="E100" s="6" t="s">
        <v>90</v>
      </c>
      <c r="F100" s="7">
        <f>F98+F99</f>
        <v>48105</v>
      </c>
      <c r="G100" s="7">
        <f t="shared" ref="G100:O100" si="17">IF(G4=$BF$1,"",G98+G99)</f>
        <v>38052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715644</v>
      </c>
      <c r="G101">
        <v>686108</v>
      </c>
    </row>
    <row r="102" spans="5:16">
      <c r="E102" s="1" t="s">
        <v>92</v>
      </c>
      <c r="F102">
        <v>35494</v>
      </c>
      <c r="G102">
        <v>35304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751138</v>
      </c>
      <c r="G104" s="7">
        <f t="shared" ref="G104:O104" si="18">IF(G4=$BF$1,"",G101+G102+G103)</f>
        <v>721412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8" t="s">
        <v>511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21221</v>
      </c>
      <c r="G125" s="38">
        <v>18087</v>
      </c>
      <c r="P125" s="48" t="s">
        <v>508</v>
      </c>
    </row>
    <row r="126" spans="5:16">
      <c r="E126" s="1" t="s">
        <v>113</v>
      </c>
      <c r="F126">
        <v>1292</v>
      </c>
      <c r="G126">
        <v>1266</v>
      </c>
      <c r="P126" s="48" t="s">
        <v>494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821756</v>
      </c>
      <c r="G128" s="7">
        <f t="shared" ref="G128:O128" si="19">IF(G4=$BF$1,"",G100+SUM(G104:G126))</f>
        <v>778817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11694</v>
      </c>
      <c r="G130">
        <v>11809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11694</v>
      </c>
      <c r="G140" s="7">
        <f t="shared" ref="G140:O140" si="20">IF(G4=$BF$1,"",G130+G131+G132+G133+G134+G135+G136+G139)</f>
        <v>11809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  <c r="F151">
        <v>6505</v>
      </c>
      <c r="G151">
        <v>5596</v>
      </c>
    </row>
    <row r="154" spans="5:16">
      <c r="E154" s="12" t="s">
        <v>134</v>
      </c>
      <c r="F154">
        <v>16253</v>
      </c>
      <c r="G154">
        <v>11327</v>
      </c>
    </row>
    <row r="155" spans="5:16">
      <c r="E155" s="1" t="s">
        <v>135</v>
      </c>
      <c r="F155">
        <v>126688</v>
      </c>
      <c r="G155">
        <v>123197</v>
      </c>
    </row>
    <row r="156" spans="5:16">
      <c r="E156" s="12" t="s">
        <v>136</v>
      </c>
    </row>
    <row r="157" spans="5:16">
      <c r="E157" s="12" t="s">
        <v>137</v>
      </c>
      <c r="F157">
        <v>230966</v>
      </c>
      <c r="G157">
        <v>168318</v>
      </c>
    </row>
    <row r="158" spans="5:16">
      <c r="E158" s="1" t="s">
        <v>138</v>
      </c>
    </row>
    <row r="159" spans="5:16">
      <c r="E159" s="1" t="s">
        <v>139</v>
      </c>
      <c r="F159"/>
      <c r="G159">
        <v>11191</v>
      </c>
      <c r="P159" s="48" t="s">
        <v>494</v>
      </c>
    </row>
    <row r="160" spans="5:16">
      <c r="E160" s="6" t="s">
        <v>140</v>
      </c>
      <c r="F160" s="7">
        <f>F146+F147+F148+F149+F150+F151+F152+F153+F154+F155+F156+F157+F158+F159</f>
        <v>380412</v>
      </c>
      <c r="G160" s="7">
        <f>IF(G4=$BF$1,"",G146+G147+G148+G149+G150+G151+G152+G153+G154+G155+G156+G157+G158+G159)</f>
        <v>319629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392106</v>
      </c>
      <c r="G161" s="7">
        <f t="shared" ref="G161:O161" si="22">IF(G4=$BF$1,"",G140+G145+G160)</f>
        <v>331438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44103</v>
      </c>
      <c r="G177" s="38">
        <v>45645</v>
      </c>
      <c r="P177" s="48" t="s">
        <v>508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102599+58791+39072</f>
        <v>200462</v>
      </c>
      <c r="G184">
        <f>75074+47508+17572</f>
        <v>140154</v>
      </c>
      <c r="P184" s="48" t="s">
        <v>494</v>
      </c>
    </row>
    <row r="185" spans="5:16">
      <c r="E185" s="12" t="s">
        <v>162</v>
      </c>
    </row>
    <row r="187" spans="5:16">
      <c r="E187" s="1" t="s">
        <v>163</v>
      </c>
      <c r="F187">
        <v>33494</v>
      </c>
      <c r="G187">
        <v>38571</v>
      </c>
      <c r="P187" s="48" t="s">
        <v>494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278059</v>
      </c>
      <c r="G189" s="7">
        <f t="shared" ref="G189:O189" si="23">IF(G4=$BF$1,"",SUM(G163:G188))</f>
        <v>224370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200424</v>
      </c>
      <c r="G193">
        <v>206250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13938</v>
      </c>
      <c r="G197" s="38">
        <v>15119</v>
      </c>
      <c r="P197" s="48" t="s">
        <v>508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40165</v>
      </c>
      <c r="G203" s="38">
        <v>33351</v>
      </c>
      <c r="P203" s="48" t="s">
        <v>508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20859</v>
      </c>
      <c r="G209">
        <v>15135</v>
      </c>
      <c r="P209" s="48" t="s">
        <v>508</v>
      </c>
    </row>
    <row r="210" spans="5:16">
      <c r="E210" s="6" t="s">
        <v>14</v>
      </c>
      <c r="F210" s="7">
        <f>SUM(F191:F209)</f>
        <v>275386</v>
      </c>
      <c r="G210" s="7">
        <f t="shared" ref="G210:O210" si="24">IF(G4=$BF$1,"",SUM(G191:G209))</f>
        <v>269855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22+326208</f>
        <v>326230</v>
      </c>
      <c r="G212">
        <f>22+307821</f>
        <v>307843</v>
      </c>
      <c r="P212" s="48" t="s">
        <v>494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486442</v>
      </c>
      <c r="G217">
        <v>434766</v>
      </c>
    </row>
    <row r="218" spans="5:16">
      <c r="E218" s="1" t="s">
        <v>188</v>
      </c>
    </row>
    <row r="219" spans="5:16">
      <c r="E219" s="1" t="s">
        <v>189</v>
      </c>
      <c r="F219">
        <v>-12551</v>
      </c>
      <c r="G219">
        <v>-5039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-139704</v>
      </c>
      <c r="G223">
        <v>-121540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660417</v>
      </c>
      <c r="G227" s="7">
        <f t="shared" ref="G227:O227" si="25">IF(G4=$BF$1,"",SUM(G212:G226))</f>
        <v>616030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61400</v>
      </c>
      <c r="G267">
        <v>62876</v>
      </c>
      <c r="H267">
        <v>46584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27206</v>
      </c>
      <c r="G271">
        <v>28579</v>
      </c>
      <c r="H271">
        <v>29119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510</v>
      </c>
      <c r="G275">
        <v>673</v>
      </c>
      <c r="H275">
        <v>532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2480</v>
      </c>
      <c r="G278">
        <v>1480</v>
      </c>
      <c r="H278">
        <v>1089</v>
      </c>
    </row>
    <row r="279" spans="5:8" ht="25.5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30196</v>
      </c>
      <c r="G296" s="7">
        <f>IF(G4=$BF$1,"",G271+G272+G273+G274+G275+G276+G277+G278+G279+G280+G281+G282+G283+G284+G285+G286+G287+G288+G289+G290+G291+G292+G293+G294+G295)</f>
        <v>30732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91596</v>
      </c>
      <c r="G297" s="7">
        <f t="shared" ref="G297:O297" si="27">IF(G4=$BF$1,"",MIN(F267,F268,F269)+F296)</f>
        <v>91596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  <c r="F301">
        <v>-2063</v>
      </c>
      <c r="G301">
        <v>-5697</v>
      </c>
      <c r="H301">
        <v>-2447</v>
      </c>
    </row>
    <row r="302" spans="5:15" ht="25.5" customHeight="1">
      <c r="E302" s="1" t="s">
        <v>264</v>
      </c>
      <c r="F302">
        <v>-66746</v>
      </c>
      <c r="G302">
        <v>-1142</v>
      </c>
      <c r="H302">
        <v>-12494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  <c r="F308">
        <v>-14148</v>
      </c>
      <c r="G308">
        <v>405</v>
      </c>
      <c r="H308">
        <v>-20025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28309</v>
      </c>
      <c r="G315">
        <v>3631</v>
      </c>
      <c r="H315">
        <v>8941</v>
      </c>
    </row>
    <row r="316" spans="5:15">
      <c r="E316" s="1" t="s">
        <v>276</v>
      </c>
      <c r="F316">
        <v>449</v>
      </c>
      <c r="G316">
        <v>275</v>
      </c>
      <c r="H316">
        <v>-1169</v>
      </c>
    </row>
    <row r="317" spans="5:15">
      <c r="E317" s="1" t="s">
        <v>277</v>
      </c>
      <c r="F317">
        <v>17528</v>
      </c>
      <c r="G317">
        <v>6401</v>
      </c>
      <c r="H317">
        <v>6231</v>
      </c>
    </row>
    <row r="318" spans="5:15" ht="25.5">
      <c r="E318" s="6" t="s">
        <v>278</v>
      </c>
      <c r="F318" s="7">
        <f>F299+F300+F301+F302+F303+F304+F305+F306+F307+F308+F309+F310+F311+F312+F313+F314+F315+F316+F317</f>
        <v>-36671</v>
      </c>
      <c r="G318" s="7">
        <f>IF(G4=$BF$1,"",G299+G300+G301+G302+G303+G304+G305+G306+G307+G308+G309+G310+G311+G312+G313+G314+G315+G316+G317)</f>
        <v>3873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54925</v>
      </c>
      <c r="G319" s="7">
        <f t="shared" ref="G319:O319" si="28">IF(G4=$BF$1,"",G297+G318)</f>
        <v>95469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54925</v>
      </c>
      <c r="G326" s="7">
        <f t="shared" ref="G326:O326" si="30">IF(G4=$BF$1,"",G325+G319)</f>
        <v>95469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-56387</v>
      </c>
      <c r="G328">
        <v>-14604</v>
      </c>
      <c r="H328">
        <v>-13891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-56387</v>
      </c>
      <c r="G337" s="7">
        <f>IF(G4=$BF$1,"",SUM(G328:G336))</f>
        <v>-14604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5842</v>
      </c>
      <c r="G339">
        <v>4722</v>
      </c>
      <c r="H339">
        <v>3034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-7915</v>
      </c>
      <c r="G348">
        <v>0</v>
      </c>
      <c r="H348">
        <v>0</v>
      </c>
    </row>
    <row r="349" spans="5:15">
      <c r="E349" s="12" t="s">
        <v>308</v>
      </c>
      <c r="F349">
        <v>-3726</v>
      </c>
      <c r="G349">
        <v>-4808</v>
      </c>
      <c r="H349">
        <v>-4041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-5799</v>
      </c>
      <c r="G352" s="7">
        <f>IF(G4=$BF$1,"",SUM(G339:G351))</f>
        <v>-86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-7261</v>
      </c>
      <c r="G353" s="7">
        <f t="shared" ref="G353:O353" si="33">IF(G4=$BF$1,"",G326+G337+G352)</f>
        <v>80779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-792</v>
      </c>
      <c r="G354">
        <v>1094</v>
      </c>
      <c r="H354">
        <v>-416</v>
      </c>
    </row>
    <row r="355" spans="5:15" ht="25.5">
      <c r="E355" s="6" t="s">
        <v>314</v>
      </c>
      <c r="F355" s="7">
        <f>F353+F354</f>
        <v>-8053</v>
      </c>
      <c r="G355" s="7">
        <f t="shared" ref="G355:O355" si="34">IF(G4=$BF$1,"",G353+G354)</f>
        <v>81873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24266</v>
      </c>
      <c r="G356">
        <v>7885</v>
      </c>
      <c r="H356">
        <v>9109</v>
      </c>
    </row>
    <row r="357" spans="5:15">
      <c r="E357" s="6" t="s">
        <v>316</v>
      </c>
      <c r="F357" s="7">
        <f>F355+F356</f>
        <v>16213</v>
      </c>
      <c r="G357" s="7">
        <f t="shared" ref="G357:O357" si="35">IF(G4=$BF$1,"",G355+G356)</f>
        <v>89758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8.8524539482997364E-2</v>
      </c>
      <c r="G364" s="24">
        <f t="shared" si="37"/>
        <v>-3.0545236574150755E-2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-2.3474775749093454E-2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9.3318201674390117E-2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0.35909917464702201</v>
      </c>
      <c r="G369" s="27">
        <f t="shared" si="41"/>
        <v>0.37215354851516724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6.896402244290431E-2</v>
      </c>
      <c r="G370" s="27">
        <f t="shared" si="42"/>
        <v>6.7052186774404027E-2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4.5890313182702494E-2</v>
      </c>
      <c r="G371" s="28">
        <f t="shared" si="43"/>
        <v>5.1153550142292066E-2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5.0582356149216301E-2</v>
      </c>
      <c r="G372" s="27">
        <f t="shared" si="44"/>
        <v>5.6632034982954368E-2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9.2971561907098085E-2</v>
      </c>
      <c r="G373" s="27">
        <f t="shared" si="45"/>
        <v>0.10206645780237976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0.45593733060265501</v>
      </c>
      <c r="G376" s="30">
        <f t="shared" si="47"/>
        <v>0.4451454845958811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0.8380235517862199</v>
      </c>
      <c r="G377" s="30">
        <f t="shared" si="48"/>
        <v>0.8022742398909144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10.593800229621126</v>
      </c>
      <c r="G378" s="30">
        <f t="shared" si="49"/>
        <v>9.6361510581082666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1.4101539601307636</v>
      </c>
      <c r="G382" s="32">
        <f t="shared" si="51"/>
        <v>1.4771939207558942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1.4101539601307636</v>
      </c>
      <c r="G383" s="32">
        <f t="shared" si="52"/>
        <v>1.4771939207558942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4.2055822685113591E-2</v>
      </c>
      <c r="G384" s="32">
        <f t="shared" si="53"/>
        <v>5.2631813522306906E-2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0.19753002060713734</v>
      </c>
      <c r="G385" s="32">
        <f t="shared" si="54"/>
        <v>0.42549806123813344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11694</v>
      </c>
      <c r="G418" s="17">
        <f>G130-G417</f>
        <v>11809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6.7109375" style="40" customWidth="1"/>
    <col min="3" max="3" width="8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25.5">
      <c r="A1" s="39" t="s">
        <v>487</v>
      </c>
      <c r="B1" s="39" t="s">
        <v>488</v>
      </c>
      <c r="C1" s="39" t="s">
        <v>489</v>
      </c>
      <c r="D1" s="39" t="s">
        <v>490</v>
      </c>
      <c r="E1" s="39"/>
    </row>
    <row r="2" spans="1:5">
      <c r="A2" s="41" t="s">
        <v>495</v>
      </c>
      <c r="B2" s="41" t="s">
        <v>491</v>
      </c>
      <c r="C2" s="39">
        <v>1</v>
      </c>
      <c r="D2" s="39" t="s">
        <v>492</v>
      </c>
      <c r="E2" s="39"/>
    </row>
    <row r="3" spans="1:5">
      <c r="A3" s="42" t="s">
        <v>497</v>
      </c>
      <c r="B3" s="42" t="s">
        <v>493</v>
      </c>
      <c r="C3" s="39">
        <v>0</v>
      </c>
      <c r="D3" s="39" t="s">
        <v>492</v>
      </c>
    </row>
    <row r="4" spans="1:5">
      <c r="A4" s="41" t="s">
        <v>498</v>
      </c>
      <c r="B4" s="41" t="s">
        <v>51</v>
      </c>
      <c r="C4" s="39">
        <v>0</v>
      </c>
      <c r="D4" s="39" t="s">
        <v>492</v>
      </c>
    </row>
    <row r="5" spans="1:5">
      <c r="A5" t="s">
        <v>499</v>
      </c>
      <c r="B5" t="s">
        <v>505</v>
      </c>
      <c r="C5" s="39">
        <v>1</v>
      </c>
      <c r="D5" s="39" t="s">
        <v>492</v>
      </c>
    </row>
    <row r="6" spans="1:5">
      <c r="A6" s="43" t="s">
        <v>500</v>
      </c>
      <c r="B6" s="43" t="s">
        <v>506</v>
      </c>
      <c r="C6" s="39">
        <v>1</v>
      </c>
      <c r="D6" s="39" t="s">
        <v>492</v>
      </c>
    </row>
    <row r="7" spans="1:5">
      <c r="A7" s="41" t="s">
        <v>501</v>
      </c>
      <c r="B7" s="41" t="s">
        <v>507</v>
      </c>
      <c r="C7" s="39">
        <v>1</v>
      </c>
      <c r="D7" s="39" t="s">
        <v>492</v>
      </c>
    </row>
    <row r="8" spans="1:5">
      <c r="A8" s="42" t="s">
        <v>502</v>
      </c>
      <c r="B8" s="42" t="s">
        <v>507</v>
      </c>
      <c r="C8" s="39">
        <v>1</v>
      </c>
      <c r="D8" s="39" t="s">
        <v>492</v>
      </c>
    </row>
    <row r="9" spans="1:5">
      <c r="A9" s="42" t="s">
        <v>503</v>
      </c>
      <c r="B9" s="42" t="s">
        <v>504</v>
      </c>
      <c r="C9" s="39">
        <v>1</v>
      </c>
      <c r="D9" s="39" t="s">
        <v>492</v>
      </c>
    </row>
    <row r="10" spans="1:5">
      <c r="A10" s="44" t="s">
        <v>509</v>
      </c>
      <c r="B10" s="42" t="s">
        <v>139</v>
      </c>
      <c r="C10" s="39">
        <v>1</v>
      </c>
      <c r="D10" s="39" t="s">
        <v>492</v>
      </c>
    </row>
    <row r="11" spans="1:5">
      <c r="A11" s="45" t="s">
        <v>510</v>
      </c>
      <c r="B11" s="45" t="s">
        <v>113</v>
      </c>
      <c r="C11" s="39">
        <v>1</v>
      </c>
      <c r="D11" s="39" t="s">
        <v>492</v>
      </c>
    </row>
    <row r="12" spans="1:5">
      <c r="A12" s="46" t="s">
        <v>512</v>
      </c>
      <c r="B12" s="46" t="s">
        <v>112</v>
      </c>
      <c r="C12" s="39">
        <v>1</v>
      </c>
      <c r="D12" s="39" t="s">
        <v>492</v>
      </c>
    </row>
    <row r="13" spans="1:5">
      <c r="A13" s="44" t="s">
        <v>513</v>
      </c>
      <c r="B13" s="44" t="s">
        <v>161</v>
      </c>
      <c r="C13" s="39">
        <v>1</v>
      </c>
      <c r="D13" s="39" t="s">
        <v>492</v>
      </c>
    </row>
    <row r="14" spans="1:5">
      <c r="A14" s="44" t="s">
        <v>514</v>
      </c>
      <c r="B14" s="44" t="s">
        <v>161</v>
      </c>
      <c r="C14" s="39">
        <v>1</v>
      </c>
      <c r="D14" s="39" t="s">
        <v>492</v>
      </c>
    </row>
    <row r="15" spans="1:5">
      <c r="A15" s="46" t="s">
        <v>515</v>
      </c>
      <c r="B15" s="46" t="s">
        <v>161</v>
      </c>
      <c r="C15" s="39">
        <v>1</v>
      </c>
      <c r="D15" s="39" t="s">
        <v>492</v>
      </c>
    </row>
    <row r="16" spans="1:5">
      <c r="A16" s="46" t="s">
        <v>516</v>
      </c>
      <c r="B16" s="46" t="s">
        <v>518</v>
      </c>
      <c r="C16" s="39">
        <v>1</v>
      </c>
      <c r="D16" s="39" t="s">
        <v>492</v>
      </c>
    </row>
    <row r="17" spans="1:4">
      <c r="A17" s="46" t="s">
        <v>517</v>
      </c>
      <c r="B17" s="46" t="s">
        <v>519</v>
      </c>
      <c r="C17" s="39">
        <v>1</v>
      </c>
      <c r="D17" s="39" t="s">
        <v>492</v>
      </c>
    </row>
    <row r="18" spans="1:4">
      <c r="A18" s="46" t="s">
        <v>520</v>
      </c>
      <c r="B18" s="46" t="s">
        <v>525</v>
      </c>
      <c r="C18" s="39">
        <v>1</v>
      </c>
      <c r="D18" s="39" t="s">
        <v>492</v>
      </c>
    </row>
    <row r="19" spans="1:4">
      <c r="A19" s="45" t="s">
        <v>521</v>
      </c>
      <c r="B19" s="45" t="s">
        <v>524</v>
      </c>
      <c r="C19" s="39">
        <v>1</v>
      </c>
      <c r="D19" s="39" t="s">
        <v>492</v>
      </c>
    </row>
    <row r="20" spans="1:4">
      <c r="A20" s="45" t="s">
        <v>522</v>
      </c>
      <c r="B20" s="45" t="s">
        <v>523</v>
      </c>
      <c r="C20" s="39">
        <v>1</v>
      </c>
      <c r="D20" s="39" t="s">
        <v>492</v>
      </c>
    </row>
    <row r="21" spans="1:4">
      <c r="A21" s="45" t="s">
        <v>527</v>
      </c>
      <c r="B21" s="45" t="s">
        <v>526</v>
      </c>
      <c r="C21" s="39">
        <v>1</v>
      </c>
      <c r="D21" s="39" t="s">
        <v>492</v>
      </c>
    </row>
    <row r="22" spans="1:4">
      <c r="A22" s="46" t="s">
        <v>528</v>
      </c>
      <c r="B22" s="46" t="s">
        <v>526</v>
      </c>
      <c r="C22" s="39">
        <v>1</v>
      </c>
      <c r="D22" s="39" t="s">
        <v>492</v>
      </c>
    </row>
    <row r="23" spans="1:4">
      <c r="A23" s="47"/>
      <c r="B23" s="46"/>
      <c r="C23" s="39"/>
      <c r="D23" s="39"/>
    </row>
    <row r="24" spans="1:4">
      <c r="A24" s="46"/>
      <c r="B24" s="46"/>
      <c r="C24" s="39"/>
      <c r="D24" s="39"/>
    </row>
    <row r="25" spans="1:4">
      <c r="A25" s="46"/>
      <c r="B25" s="46"/>
      <c r="C25" s="39"/>
      <c r="D25" s="39"/>
    </row>
    <row r="26" spans="1:4">
      <c r="A26" s="46"/>
      <c r="B26" s="46"/>
      <c r="C26" s="39"/>
      <c r="D26" s="39"/>
    </row>
    <row r="27" spans="1:4">
      <c r="A27" s="46"/>
      <c r="B27" s="47"/>
      <c r="C27" s="39"/>
      <c r="D27" s="39"/>
    </row>
    <row r="28" spans="1:4">
      <c r="A28" s="46"/>
      <c r="B28" s="47"/>
      <c r="C28" s="39"/>
      <c r="D28" s="39"/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4"/>
      <c r="B33" s="47"/>
      <c r="C33" s="39"/>
      <c r="D33" s="39"/>
    </row>
    <row r="34" spans="1:4">
      <c r="A34" s="44"/>
      <c r="B34" s="47"/>
      <c r="C34" s="39"/>
      <c r="D34" s="39"/>
    </row>
    <row r="35" spans="1:4">
      <c r="A35" s="44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4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4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11694</v>
      </c>
      <c r="F6">
        <v>11809</v>
      </c>
    </row>
    <row r="7" spans="1:6">
      <c r="A7" t="s">
        <v>378</v>
      </c>
      <c r="B7" t="s">
        <v>139</v>
      </c>
      <c r="C7" t="s">
        <v>139</v>
      </c>
      <c r="D7" t="s">
        <v>116</v>
      </c>
      <c r="F7">
        <v>11191</v>
      </c>
    </row>
    <row r="8" spans="1:6">
      <c r="A8" t="s">
        <v>379</v>
      </c>
      <c r="B8" t="s">
        <v>352</v>
      </c>
      <c r="C8" t="s">
        <v>137</v>
      </c>
      <c r="D8" t="s">
        <v>116</v>
      </c>
      <c r="E8">
        <v>230966</v>
      </c>
      <c r="F8">
        <v>168318</v>
      </c>
    </row>
    <row r="9" spans="1:6">
      <c r="A9" t="s">
        <v>135</v>
      </c>
      <c r="B9" t="s">
        <v>135</v>
      </c>
      <c r="C9" t="s">
        <v>135</v>
      </c>
      <c r="D9" t="s">
        <v>116</v>
      </c>
      <c r="E9">
        <v>126688</v>
      </c>
      <c r="F9">
        <v>123197</v>
      </c>
    </row>
    <row r="10" spans="1:6">
      <c r="A10" t="s">
        <v>380</v>
      </c>
      <c r="B10" t="s">
        <v>134</v>
      </c>
      <c r="C10" t="s">
        <v>134</v>
      </c>
      <c r="D10" t="s">
        <v>116</v>
      </c>
      <c r="E10">
        <v>16253</v>
      </c>
      <c r="F10">
        <v>11327</v>
      </c>
    </row>
    <row r="11" spans="1:6">
      <c r="A11" t="s">
        <v>381</v>
      </c>
      <c r="B11" t="s">
        <v>133</v>
      </c>
      <c r="C11" t="s">
        <v>133</v>
      </c>
      <c r="D11" t="s">
        <v>116</v>
      </c>
      <c r="E11">
        <v>6505</v>
      </c>
      <c r="F11">
        <v>5596</v>
      </c>
    </row>
    <row r="12" spans="1:6">
      <c r="A12" t="s">
        <v>12</v>
      </c>
      <c r="B12" t="s">
        <v>12</v>
      </c>
      <c r="C12" t="s">
        <v>12</v>
      </c>
      <c r="D12" t="s">
        <v>116</v>
      </c>
      <c r="E12">
        <v>392106</v>
      </c>
      <c r="F12">
        <v>331438</v>
      </c>
    </row>
    <row r="13" spans="1:6">
      <c r="A13" t="s">
        <v>382</v>
      </c>
      <c r="B13" t="s">
        <v>383</v>
      </c>
      <c r="C13" t="s">
        <v>84</v>
      </c>
      <c r="D13" t="s">
        <v>80</v>
      </c>
      <c r="E13">
        <v>48105</v>
      </c>
      <c r="F13">
        <v>38052</v>
      </c>
    </row>
    <row r="14" spans="1:6">
      <c r="A14" t="s">
        <v>384</v>
      </c>
      <c r="B14" t="s">
        <v>113</v>
      </c>
      <c r="C14" t="s">
        <v>113</v>
      </c>
      <c r="D14" t="s">
        <v>80</v>
      </c>
    </row>
    <row r="15" spans="1:6">
      <c r="A15" t="s">
        <v>385</v>
      </c>
      <c r="B15" t="s">
        <v>113</v>
      </c>
      <c r="C15" t="s">
        <v>113</v>
      </c>
      <c r="D15" t="s">
        <v>80</v>
      </c>
      <c r="E15">
        <v>1292</v>
      </c>
      <c r="F15">
        <v>1266</v>
      </c>
    </row>
    <row r="16" spans="1:6">
      <c r="A16" t="s">
        <v>386</v>
      </c>
      <c r="B16" t="s">
        <v>386</v>
      </c>
      <c r="C16" t="s">
        <v>91</v>
      </c>
      <c r="D16" t="s">
        <v>80</v>
      </c>
      <c r="E16">
        <v>715644</v>
      </c>
      <c r="F16">
        <v>686108</v>
      </c>
    </row>
    <row r="17" spans="1:6">
      <c r="A17" t="s">
        <v>387</v>
      </c>
      <c r="B17" t="s">
        <v>388</v>
      </c>
      <c r="C17" t="s">
        <v>92</v>
      </c>
      <c r="D17" t="s">
        <v>80</v>
      </c>
      <c r="E17">
        <v>35494</v>
      </c>
      <c r="F17">
        <v>35304</v>
      </c>
    </row>
    <row r="18" spans="1:6">
      <c r="A18" t="s">
        <v>389</v>
      </c>
      <c r="B18" t="s">
        <v>113</v>
      </c>
      <c r="C18" t="s">
        <v>113</v>
      </c>
      <c r="D18" t="s">
        <v>80</v>
      </c>
      <c r="E18">
        <v>21221</v>
      </c>
      <c r="F18">
        <v>18087</v>
      </c>
    </row>
    <row r="19" spans="1:6">
      <c r="A19" t="s">
        <v>16</v>
      </c>
      <c r="D19" t="s">
        <v>80</v>
      </c>
      <c r="E19">
        <v>1213862</v>
      </c>
      <c r="F19">
        <v>1110255</v>
      </c>
    </row>
    <row r="20" spans="1:6">
      <c r="A20" t="s">
        <v>390</v>
      </c>
      <c r="D20" t="s">
        <v>80</v>
      </c>
    </row>
    <row r="21" spans="1:6">
      <c r="A21" t="s">
        <v>391</v>
      </c>
      <c r="B21" t="s">
        <v>141</v>
      </c>
      <c r="C21" t="s">
        <v>141</v>
      </c>
      <c r="D21" t="s">
        <v>141</v>
      </c>
    </row>
    <row r="22" spans="1:6">
      <c r="A22" t="s">
        <v>392</v>
      </c>
      <c r="B22" t="s">
        <v>392</v>
      </c>
      <c r="C22" t="s">
        <v>163</v>
      </c>
      <c r="D22" t="s">
        <v>141</v>
      </c>
      <c r="E22">
        <v>102599</v>
      </c>
      <c r="F22">
        <v>75074</v>
      </c>
    </row>
    <row r="23" spans="1:6">
      <c r="A23" t="s">
        <v>393</v>
      </c>
      <c r="B23" t="s">
        <v>163</v>
      </c>
      <c r="C23" t="s">
        <v>163</v>
      </c>
      <c r="D23" t="s">
        <v>141</v>
      </c>
      <c r="E23">
        <v>33494</v>
      </c>
      <c r="F23">
        <v>38571</v>
      </c>
    </row>
    <row r="24" spans="1:6">
      <c r="A24" t="s">
        <v>394</v>
      </c>
      <c r="B24" t="s">
        <v>395</v>
      </c>
      <c r="C24" t="s">
        <v>161</v>
      </c>
      <c r="D24" t="s">
        <v>141</v>
      </c>
      <c r="E24">
        <v>44103</v>
      </c>
      <c r="F24">
        <v>45645</v>
      </c>
    </row>
    <row r="25" spans="1:6">
      <c r="A25" t="s">
        <v>396</v>
      </c>
      <c r="D25" t="s">
        <v>141</v>
      </c>
      <c r="E25">
        <v>58791</v>
      </c>
      <c r="F25">
        <v>47508</v>
      </c>
    </row>
    <row r="26" spans="1:6">
      <c r="A26" t="s">
        <v>397</v>
      </c>
      <c r="B26" t="s">
        <v>395</v>
      </c>
      <c r="C26" t="s">
        <v>161</v>
      </c>
      <c r="D26" t="s">
        <v>141</v>
      </c>
      <c r="E26">
        <v>39072</v>
      </c>
      <c r="F26">
        <v>17572</v>
      </c>
    </row>
    <row r="27" spans="1:6">
      <c r="A27" t="s">
        <v>13</v>
      </c>
      <c r="B27" t="s">
        <v>13</v>
      </c>
      <c r="C27" t="s">
        <v>13</v>
      </c>
      <c r="D27" t="s">
        <v>141</v>
      </c>
      <c r="E27">
        <v>278059</v>
      </c>
      <c r="F27">
        <v>224370</v>
      </c>
    </row>
    <row r="28" spans="1:6">
      <c r="A28" t="s">
        <v>398</v>
      </c>
      <c r="B28" t="s">
        <v>180</v>
      </c>
      <c r="C28" t="s">
        <v>180</v>
      </c>
      <c r="D28" t="s">
        <v>165</v>
      </c>
    </row>
    <row r="29" spans="1:6">
      <c r="A29" t="s">
        <v>399</v>
      </c>
      <c r="B29" t="s">
        <v>169</v>
      </c>
      <c r="C29" t="s">
        <v>168</v>
      </c>
      <c r="D29" t="s">
        <v>165</v>
      </c>
      <c r="E29">
        <v>200424</v>
      </c>
      <c r="F29">
        <v>206250</v>
      </c>
    </row>
    <row r="30" spans="1:6">
      <c r="A30" t="s">
        <v>400</v>
      </c>
      <c r="B30" t="s">
        <v>395</v>
      </c>
      <c r="C30" t="s">
        <v>161</v>
      </c>
      <c r="D30" t="s">
        <v>141</v>
      </c>
      <c r="E30">
        <v>13938</v>
      </c>
      <c r="F30">
        <v>15119</v>
      </c>
    </row>
    <row r="31" spans="1:6">
      <c r="A31" t="s">
        <v>401</v>
      </c>
      <c r="B31" t="s">
        <v>101</v>
      </c>
      <c r="C31" t="s">
        <v>101</v>
      </c>
      <c r="D31" t="s">
        <v>80</v>
      </c>
      <c r="E31">
        <v>40165</v>
      </c>
      <c r="F31">
        <v>33351</v>
      </c>
    </row>
    <row r="32" spans="1:6">
      <c r="A32" t="s">
        <v>402</v>
      </c>
      <c r="B32" t="s">
        <v>139</v>
      </c>
      <c r="C32" t="s">
        <v>139</v>
      </c>
      <c r="D32" t="s">
        <v>116</v>
      </c>
      <c r="E32">
        <v>20859</v>
      </c>
      <c r="F32">
        <v>15135</v>
      </c>
    </row>
    <row r="33" spans="1:6">
      <c r="A33" t="s">
        <v>403</v>
      </c>
      <c r="B33" t="s">
        <v>164</v>
      </c>
      <c r="C33" t="s">
        <v>164</v>
      </c>
      <c r="D33" t="s">
        <v>165</v>
      </c>
      <c r="E33">
        <v>553445</v>
      </c>
      <c r="F33">
        <v>494225</v>
      </c>
    </row>
    <row r="34" spans="1:6">
      <c r="A34" t="s">
        <v>404</v>
      </c>
      <c r="B34" t="s">
        <v>180</v>
      </c>
      <c r="C34" t="s">
        <v>180</v>
      </c>
      <c r="D34" t="s">
        <v>165</v>
      </c>
    </row>
    <row r="35" spans="1:6">
      <c r="A35" t="s">
        <v>405</v>
      </c>
      <c r="B35" t="s">
        <v>181</v>
      </c>
      <c r="C35" t="s">
        <v>181</v>
      </c>
      <c r="D35" t="s">
        <v>165</v>
      </c>
    </row>
    <row r="36" spans="1:6">
      <c r="A36" t="s">
        <v>406</v>
      </c>
      <c r="D36" t="s">
        <v>165</v>
      </c>
    </row>
    <row r="37" spans="1:6">
      <c r="A37" t="s">
        <v>407</v>
      </c>
      <c r="D37" t="s">
        <v>165</v>
      </c>
    </row>
    <row r="38" spans="1:6">
      <c r="A38" t="s">
        <v>408</v>
      </c>
      <c r="B38" t="s">
        <v>182</v>
      </c>
      <c r="C38" t="s">
        <v>182</v>
      </c>
      <c r="D38" t="s">
        <v>181</v>
      </c>
    </row>
    <row r="39" spans="1:6">
      <c r="A39" t="s">
        <v>409</v>
      </c>
      <c r="D39" t="s">
        <v>181</v>
      </c>
      <c r="E39">
        <v>22</v>
      </c>
      <c r="F39">
        <v>22</v>
      </c>
    </row>
    <row r="40" spans="1:6">
      <c r="A40" t="s">
        <v>410</v>
      </c>
      <c r="B40" t="s">
        <v>182</v>
      </c>
      <c r="C40" t="s">
        <v>182</v>
      </c>
      <c r="D40" t="s">
        <v>181</v>
      </c>
      <c r="E40">
        <v>326208</v>
      </c>
      <c r="F40">
        <v>307821</v>
      </c>
    </row>
    <row r="41" spans="1:6">
      <c r="A41" t="s">
        <v>411</v>
      </c>
      <c r="B41" t="s">
        <v>187</v>
      </c>
      <c r="C41" t="s">
        <v>187</v>
      </c>
      <c r="D41" t="s">
        <v>181</v>
      </c>
      <c r="E41">
        <v>486442</v>
      </c>
      <c r="F41">
        <v>434766</v>
      </c>
    </row>
    <row r="42" spans="1:6">
      <c r="A42" t="s">
        <v>412</v>
      </c>
      <c r="B42" t="s">
        <v>413</v>
      </c>
      <c r="C42" t="s">
        <v>192</v>
      </c>
      <c r="D42" t="s">
        <v>181</v>
      </c>
      <c r="E42">
        <v>-139704</v>
      </c>
      <c r="F42">
        <v>-121540</v>
      </c>
    </row>
    <row r="43" spans="1:6">
      <c r="A43" t="s">
        <v>414</v>
      </c>
      <c r="B43" t="s">
        <v>189</v>
      </c>
      <c r="C43" t="s">
        <v>189</v>
      </c>
      <c r="D43" t="s">
        <v>181</v>
      </c>
      <c r="E43">
        <v>-12551</v>
      </c>
      <c r="F43">
        <v>-5039</v>
      </c>
    </row>
    <row r="44" spans="1:6">
      <c r="A44" t="s">
        <v>415</v>
      </c>
      <c r="B44" t="s">
        <v>195</v>
      </c>
      <c r="C44" t="s">
        <v>195</v>
      </c>
      <c r="D44" t="s">
        <v>181</v>
      </c>
      <c r="E44">
        <v>660417</v>
      </c>
      <c r="F44">
        <v>616030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6"/>
  <sheetViews>
    <sheetView workbookViewId="0"/>
  </sheetViews>
  <sheetFormatPr defaultRowHeight="12.75"/>
  <cols>
    <col min="1" max="4" width="25.7109375" customWidth="1"/>
  </cols>
  <sheetData>
    <row r="5" spans="1:7">
      <c r="E5">
        <v>2018</v>
      </c>
      <c r="F5">
        <v>2017</v>
      </c>
      <c r="G5">
        <v>2016</v>
      </c>
    </row>
    <row r="6" spans="1:7">
      <c r="A6" t="s">
        <v>416</v>
      </c>
      <c r="B6" t="s">
        <v>416</v>
      </c>
      <c r="C6" t="s">
        <v>26</v>
      </c>
      <c r="D6" t="s">
        <v>416</v>
      </c>
      <c r="E6">
        <v>1337973</v>
      </c>
      <c r="F6">
        <v>1229162</v>
      </c>
      <c r="G6">
        <v>1185097</v>
      </c>
    </row>
    <row r="7" spans="1:7">
      <c r="A7" t="s">
        <v>417</v>
      </c>
      <c r="B7" t="s">
        <v>27</v>
      </c>
      <c r="C7" t="s">
        <v>27</v>
      </c>
      <c r="D7" t="s">
        <v>416</v>
      </c>
      <c r="E7">
        <v>857508</v>
      </c>
      <c r="F7">
        <v>771725</v>
      </c>
      <c r="G7">
        <v>745137</v>
      </c>
    </row>
    <row r="8" spans="1:7">
      <c r="A8" t="s">
        <v>418</v>
      </c>
      <c r="B8" t="s">
        <v>38</v>
      </c>
      <c r="C8" t="s">
        <v>38</v>
      </c>
      <c r="D8" t="s">
        <v>416</v>
      </c>
    </row>
    <row r="9" spans="1:7">
      <c r="A9" t="s">
        <v>419</v>
      </c>
      <c r="B9" t="s">
        <v>420</v>
      </c>
      <c r="C9" t="s">
        <v>35</v>
      </c>
      <c r="D9" t="s">
        <v>416</v>
      </c>
      <c r="E9">
        <v>-360987</v>
      </c>
      <c r="F9">
        <v>-346440</v>
      </c>
      <c r="G9">
        <v>328048</v>
      </c>
    </row>
    <row r="10" spans="1:7">
      <c r="A10" t="s">
        <v>421</v>
      </c>
      <c r="B10" t="s">
        <v>42</v>
      </c>
      <c r="C10" t="s">
        <v>42</v>
      </c>
      <c r="D10" t="s">
        <v>416</v>
      </c>
      <c r="E10">
        <v>17163</v>
      </c>
      <c r="F10">
        <v>17691</v>
      </c>
      <c r="G10">
        <v>16638</v>
      </c>
    </row>
    <row r="11" spans="1:7">
      <c r="A11" t="s">
        <v>422</v>
      </c>
      <c r="B11" t="s">
        <v>423</v>
      </c>
      <c r="C11" t="s">
        <v>43</v>
      </c>
      <c r="D11" t="s">
        <v>416</v>
      </c>
      <c r="E11">
        <v>10043</v>
      </c>
      <c r="F11">
        <v>10888</v>
      </c>
      <c r="G11">
        <v>12481</v>
      </c>
    </row>
    <row r="12" spans="1:7">
      <c r="A12" t="s">
        <v>424</v>
      </c>
      <c r="B12" t="s">
        <v>45</v>
      </c>
      <c r="C12" t="s">
        <v>45</v>
      </c>
      <c r="D12" t="s">
        <v>416</v>
      </c>
      <c r="E12">
        <v>388193</v>
      </c>
      <c r="F12">
        <v>375019</v>
      </c>
      <c r="G12">
        <v>357167</v>
      </c>
    </row>
    <row r="13" spans="1:7">
      <c r="A13" t="s">
        <v>425</v>
      </c>
      <c r="B13" t="s">
        <v>416</v>
      </c>
      <c r="C13" t="s">
        <v>26</v>
      </c>
      <c r="D13" t="s">
        <v>416</v>
      </c>
      <c r="E13">
        <v>92272</v>
      </c>
      <c r="F13">
        <v>82418</v>
      </c>
      <c r="G13">
        <v>82793</v>
      </c>
    </row>
    <row r="14" spans="1:7">
      <c r="A14" t="s">
        <v>426</v>
      </c>
      <c r="B14" t="s">
        <v>51</v>
      </c>
      <c r="C14" t="s">
        <v>51</v>
      </c>
      <c r="D14" t="s">
        <v>416</v>
      </c>
      <c r="E14">
        <v>-8710</v>
      </c>
      <c r="F14">
        <v>-8553</v>
      </c>
      <c r="G14">
        <v>-9470</v>
      </c>
    </row>
    <row r="15" spans="1:7">
      <c r="A15" t="s">
        <v>427</v>
      </c>
      <c r="B15" t="s">
        <v>56</v>
      </c>
      <c r="C15" t="s">
        <v>56</v>
      </c>
      <c r="D15" t="s">
        <v>416</v>
      </c>
      <c r="E15">
        <v>-735</v>
      </c>
      <c r="F15">
        <v>121</v>
      </c>
      <c r="G15">
        <v>1184</v>
      </c>
    </row>
    <row r="16" spans="1:7">
      <c r="A16" t="s">
        <v>428</v>
      </c>
      <c r="B16" t="s">
        <v>429</v>
      </c>
      <c r="C16" t="s">
        <v>61</v>
      </c>
      <c r="D16" t="s">
        <v>416</v>
      </c>
      <c r="E16">
        <v>82827</v>
      </c>
      <c r="F16">
        <v>73986</v>
      </c>
      <c r="G16">
        <v>74507</v>
      </c>
    </row>
    <row r="17" spans="1:7">
      <c r="A17" t="s">
        <v>430</v>
      </c>
      <c r="B17" t="s">
        <v>62</v>
      </c>
      <c r="C17" t="s">
        <v>62</v>
      </c>
      <c r="D17" t="s">
        <v>416</v>
      </c>
      <c r="E17">
        <v>21427</v>
      </c>
      <c r="F17">
        <v>11110</v>
      </c>
      <c r="G17">
        <v>27923</v>
      </c>
    </row>
    <row r="18" spans="1:7">
      <c r="A18" t="s">
        <v>431</v>
      </c>
      <c r="B18" t="s">
        <v>70</v>
      </c>
      <c r="C18" t="s">
        <v>70</v>
      </c>
      <c r="D18" t="s">
        <v>416</v>
      </c>
      <c r="E18">
        <v>61400</v>
      </c>
      <c r="F18">
        <v>62876</v>
      </c>
      <c r="G18">
        <v>46584</v>
      </c>
    </row>
    <row r="19" spans="1:7">
      <c r="A19" t="s">
        <v>432</v>
      </c>
      <c r="D19" t="s">
        <v>416</v>
      </c>
    </row>
    <row r="20" spans="1:7">
      <c r="A20" t="s">
        <v>433</v>
      </c>
      <c r="D20" t="s">
        <v>416</v>
      </c>
      <c r="E20">
        <v>327</v>
      </c>
      <c r="F20">
        <v>335</v>
      </c>
      <c r="G20">
        <v>245</v>
      </c>
    </row>
    <row r="21" spans="1:7">
      <c r="A21" t="s">
        <v>434</v>
      </c>
      <c r="D21" t="s">
        <v>416</v>
      </c>
      <c r="E21">
        <v>318</v>
      </c>
      <c r="F21">
        <v>327</v>
      </c>
      <c r="G21">
        <v>240</v>
      </c>
    </row>
    <row r="22" spans="1:7">
      <c r="A22" t="s">
        <v>435</v>
      </c>
      <c r="D22" t="s">
        <v>416</v>
      </c>
    </row>
    <row r="23" spans="1:7">
      <c r="A23" t="s">
        <v>433</v>
      </c>
      <c r="D23" t="s">
        <v>416</v>
      </c>
      <c r="E23">
        <v>18797</v>
      </c>
      <c r="F23">
        <v>18766</v>
      </c>
      <c r="G23">
        <v>18989</v>
      </c>
    </row>
    <row r="24" spans="1:7">
      <c r="A24" t="s">
        <v>434</v>
      </c>
      <c r="D24" t="s">
        <v>416</v>
      </c>
      <c r="E24">
        <v>19335</v>
      </c>
      <c r="F24">
        <v>19244</v>
      </c>
      <c r="G24">
        <v>19416</v>
      </c>
    </row>
    <row r="25" spans="1:7">
      <c r="A25" t="s">
        <v>436</v>
      </c>
      <c r="D25" t="s">
        <v>416</v>
      </c>
      <c r="E25">
        <v>56</v>
      </c>
    </row>
    <row r="26" spans="1:7">
      <c r="A26" t="s">
        <v>437</v>
      </c>
      <c r="B26" t="s">
        <v>438</v>
      </c>
      <c r="C26" t="s">
        <v>439</v>
      </c>
      <c r="D26" t="s">
        <v>416</v>
      </c>
      <c r="E26">
        <v>-6683</v>
      </c>
      <c r="F26">
        <v>4601</v>
      </c>
      <c r="G26">
        <v>-2149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440</v>
      </c>
      <c r="B3" t="s">
        <v>231</v>
      </c>
      <c r="C3" t="s">
        <v>231</v>
      </c>
      <c r="D3" t="s">
        <v>441</v>
      </c>
    </row>
    <row r="4" spans="1:7">
      <c r="A4" t="s">
        <v>431</v>
      </c>
      <c r="B4" t="s">
        <v>232</v>
      </c>
      <c r="C4" t="s">
        <v>232</v>
      </c>
      <c r="D4" t="s">
        <v>441</v>
      </c>
      <c r="E4">
        <v>61400</v>
      </c>
      <c r="F4">
        <v>62876</v>
      </c>
      <c r="G4">
        <v>46584</v>
      </c>
    </row>
    <row r="5" spans="1:7">
      <c r="A5" t="s">
        <v>442</v>
      </c>
    </row>
    <row r="6" spans="1:7">
      <c r="A6" t="s">
        <v>443</v>
      </c>
      <c r="B6" t="s">
        <v>243</v>
      </c>
      <c r="C6" t="s">
        <v>243</v>
      </c>
      <c r="D6" t="s">
        <v>441</v>
      </c>
      <c r="E6">
        <v>2480</v>
      </c>
      <c r="F6">
        <v>1480</v>
      </c>
      <c r="G6">
        <v>1089</v>
      </c>
    </row>
    <row r="7" spans="1:7">
      <c r="A7" t="s">
        <v>401</v>
      </c>
      <c r="E7">
        <v>5100</v>
      </c>
      <c r="F7">
        <v>-7390</v>
      </c>
      <c r="G7">
        <v>6535</v>
      </c>
    </row>
    <row r="8" spans="1:7">
      <c r="A8" t="s">
        <v>444</v>
      </c>
      <c r="B8" t="s">
        <v>248</v>
      </c>
      <c r="C8" t="s">
        <v>248</v>
      </c>
      <c r="E8">
        <v>11506</v>
      </c>
      <c r="F8">
        <v>10291</v>
      </c>
      <c r="G8">
        <v>9082</v>
      </c>
    </row>
    <row r="9" spans="1:7">
      <c r="A9" t="s">
        <v>421</v>
      </c>
      <c r="B9" t="s">
        <v>236</v>
      </c>
      <c r="C9" t="s">
        <v>236</v>
      </c>
      <c r="D9" t="s">
        <v>441</v>
      </c>
      <c r="E9">
        <v>27206</v>
      </c>
      <c r="F9">
        <v>28579</v>
      </c>
      <c r="G9">
        <v>29119</v>
      </c>
    </row>
    <row r="10" spans="1:7">
      <c r="A10" t="s">
        <v>400</v>
      </c>
      <c r="B10" t="s">
        <v>269</v>
      </c>
      <c r="C10" t="s">
        <v>269</v>
      </c>
      <c r="E10">
        <v>523</v>
      </c>
      <c r="F10">
        <v>-177</v>
      </c>
      <c r="G10">
        <v>-43</v>
      </c>
    </row>
    <row r="11" spans="1:7">
      <c r="A11" t="s">
        <v>445</v>
      </c>
      <c r="G11">
        <v>3600</v>
      </c>
    </row>
    <row r="12" spans="1:7">
      <c r="A12" t="s">
        <v>446</v>
      </c>
      <c r="E12">
        <v>-260</v>
      </c>
      <c r="F12">
        <v>1479</v>
      </c>
    </row>
    <row r="13" spans="1:7">
      <c r="A13" t="s">
        <v>447</v>
      </c>
      <c r="E13">
        <v>505</v>
      </c>
    </row>
    <row r="14" spans="1:7">
      <c r="A14" t="s">
        <v>448</v>
      </c>
      <c r="B14" t="s">
        <v>240</v>
      </c>
      <c r="C14" t="s">
        <v>240</v>
      </c>
      <c r="D14" t="s">
        <v>441</v>
      </c>
      <c r="E14">
        <v>510</v>
      </c>
      <c r="F14">
        <v>673</v>
      </c>
      <c r="G14">
        <v>532</v>
      </c>
    </row>
    <row r="15" spans="1:7">
      <c r="A15" t="s">
        <v>449</v>
      </c>
      <c r="B15" t="s">
        <v>276</v>
      </c>
      <c r="C15" t="s">
        <v>276</v>
      </c>
      <c r="D15" t="s">
        <v>441</v>
      </c>
      <c r="E15">
        <v>449</v>
      </c>
      <c r="F15">
        <v>275</v>
      </c>
      <c r="G15">
        <v>-1169</v>
      </c>
    </row>
    <row r="16" spans="1:7">
      <c r="A16" t="s">
        <v>450</v>
      </c>
      <c r="B16" t="s">
        <v>251</v>
      </c>
      <c r="C16" t="s">
        <v>251</v>
      </c>
      <c r="D16" t="s">
        <v>441</v>
      </c>
    </row>
    <row r="17" spans="1:7">
      <c r="A17" t="s">
        <v>451</v>
      </c>
      <c r="B17" t="s">
        <v>268</v>
      </c>
      <c r="C17" t="s">
        <v>268</v>
      </c>
      <c r="D17" t="s">
        <v>441</v>
      </c>
      <c r="E17">
        <v>-14148</v>
      </c>
      <c r="F17">
        <v>405</v>
      </c>
      <c r="G17">
        <v>-20025</v>
      </c>
    </row>
    <row r="18" spans="1:7">
      <c r="A18" t="s">
        <v>452</v>
      </c>
      <c r="B18" t="s">
        <v>453</v>
      </c>
      <c r="C18" t="s">
        <v>264</v>
      </c>
      <c r="D18" t="s">
        <v>441</v>
      </c>
      <c r="E18">
        <v>-60096</v>
      </c>
      <c r="F18">
        <v>702</v>
      </c>
      <c r="G18">
        <v>-9702</v>
      </c>
    </row>
    <row r="19" spans="1:7">
      <c r="A19" t="s">
        <v>454</v>
      </c>
      <c r="B19" t="s">
        <v>264</v>
      </c>
      <c r="C19" t="s">
        <v>264</v>
      </c>
      <c r="D19" t="s">
        <v>441</v>
      </c>
      <c r="E19">
        <v>-6650</v>
      </c>
      <c r="F19">
        <v>-1844</v>
      </c>
      <c r="G19">
        <v>-2792</v>
      </c>
    </row>
    <row r="20" spans="1:7">
      <c r="A20" t="s">
        <v>392</v>
      </c>
      <c r="B20" t="s">
        <v>275</v>
      </c>
      <c r="C20" t="s">
        <v>275</v>
      </c>
      <c r="D20" t="s">
        <v>441</v>
      </c>
      <c r="E20">
        <v>28309</v>
      </c>
      <c r="F20">
        <v>3631</v>
      </c>
      <c r="G20">
        <v>8941</v>
      </c>
    </row>
    <row r="21" spans="1:7">
      <c r="A21" t="s">
        <v>394</v>
      </c>
      <c r="B21" t="s">
        <v>277</v>
      </c>
      <c r="C21" t="s">
        <v>277</v>
      </c>
      <c r="D21" t="s">
        <v>441</v>
      </c>
      <c r="E21">
        <v>-2159</v>
      </c>
      <c r="F21">
        <v>5597</v>
      </c>
      <c r="G21">
        <v>1140</v>
      </c>
    </row>
    <row r="22" spans="1:7">
      <c r="A22" t="s">
        <v>396</v>
      </c>
      <c r="D22" t="s">
        <v>441</v>
      </c>
      <c r="E22">
        <v>10762</v>
      </c>
      <c r="F22">
        <v>15507</v>
      </c>
      <c r="G22">
        <v>4522</v>
      </c>
    </row>
    <row r="23" spans="1:7">
      <c r="A23" t="s">
        <v>397</v>
      </c>
      <c r="B23" t="s">
        <v>277</v>
      </c>
      <c r="C23" t="s">
        <v>277</v>
      </c>
      <c r="D23" t="s">
        <v>441</v>
      </c>
      <c r="E23">
        <v>11120</v>
      </c>
      <c r="F23">
        <v>-2250</v>
      </c>
      <c r="G23">
        <v>5730</v>
      </c>
    </row>
    <row r="24" spans="1:7">
      <c r="A24" t="s">
        <v>455</v>
      </c>
      <c r="B24" t="s">
        <v>263</v>
      </c>
      <c r="C24" t="s">
        <v>263</v>
      </c>
      <c r="D24" t="s">
        <v>441</v>
      </c>
      <c r="E24">
        <v>-2063</v>
      </c>
      <c r="F24">
        <v>-5697</v>
      </c>
      <c r="G24">
        <v>-2447</v>
      </c>
    </row>
    <row r="25" spans="1:7">
      <c r="A25" t="s">
        <v>456</v>
      </c>
      <c r="B25" t="s">
        <v>277</v>
      </c>
      <c r="C25" t="s">
        <v>277</v>
      </c>
      <c r="D25" t="s">
        <v>441</v>
      </c>
      <c r="E25">
        <v>176</v>
      </c>
      <c r="F25">
        <v>3054</v>
      </c>
      <c r="G25">
        <v>-639</v>
      </c>
    </row>
    <row r="26" spans="1:7">
      <c r="A26" t="s">
        <v>457</v>
      </c>
      <c r="B26" t="s">
        <v>285</v>
      </c>
      <c r="C26" t="s">
        <v>285</v>
      </c>
      <c r="D26" t="s">
        <v>441</v>
      </c>
      <c r="E26">
        <v>74670</v>
      </c>
      <c r="F26">
        <v>117191</v>
      </c>
      <c r="G26">
        <v>80057</v>
      </c>
    </row>
    <row r="27" spans="1:7">
      <c r="A27" t="s">
        <v>458</v>
      </c>
      <c r="B27" t="s">
        <v>286</v>
      </c>
      <c r="C27" t="s">
        <v>286</v>
      </c>
      <c r="D27" t="s">
        <v>459</v>
      </c>
    </row>
    <row r="28" spans="1:7">
      <c r="A28" t="s">
        <v>460</v>
      </c>
      <c r="B28" t="s">
        <v>287</v>
      </c>
      <c r="C28" t="s">
        <v>287</v>
      </c>
      <c r="D28" t="s">
        <v>459</v>
      </c>
      <c r="E28">
        <v>-21812</v>
      </c>
      <c r="F28">
        <v>-14513</v>
      </c>
      <c r="G28">
        <v>-13791</v>
      </c>
    </row>
    <row r="29" spans="1:7">
      <c r="A29" t="s">
        <v>461</v>
      </c>
      <c r="B29" t="s">
        <v>287</v>
      </c>
      <c r="C29" t="s">
        <v>287</v>
      </c>
      <c r="D29" t="s">
        <v>459</v>
      </c>
      <c r="E29">
        <v>-34575</v>
      </c>
      <c r="F29">
        <v>-91</v>
      </c>
      <c r="G29">
        <v>-100</v>
      </c>
    </row>
    <row r="30" spans="1:7">
      <c r="A30" t="s">
        <v>462</v>
      </c>
      <c r="B30" t="s">
        <v>296</v>
      </c>
      <c r="C30" t="s">
        <v>296</v>
      </c>
      <c r="D30" t="s">
        <v>459</v>
      </c>
      <c r="E30">
        <v>-56387</v>
      </c>
      <c r="F30">
        <v>-14604</v>
      </c>
      <c r="G30">
        <v>-13891</v>
      </c>
    </row>
    <row r="31" spans="1:7">
      <c r="A31" t="s">
        <v>463</v>
      </c>
      <c r="B31" t="s">
        <v>297</v>
      </c>
      <c r="C31" t="s">
        <v>297</v>
      </c>
      <c r="D31" t="s">
        <v>464</v>
      </c>
    </row>
    <row r="32" spans="1:7">
      <c r="A32" t="s">
        <v>465</v>
      </c>
      <c r="D32" t="s">
        <v>459</v>
      </c>
      <c r="E32">
        <v>573991</v>
      </c>
      <c r="F32">
        <v>590225</v>
      </c>
      <c r="G32">
        <v>478584</v>
      </c>
    </row>
    <row r="33" spans="1:7">
      <c r="A33" t="s">
        <v>466</v>
      </c>
      <c r="D33" t="s">
        <v>459</v>
      </c>
      <c r="E33">
        <v>-579817</v>
      </c>
      <c r="F33">
        <v>-643363</v>
      </c>
      <c r="G33">
        <v>-530728</v>
      </c>
    </row>
    <row r="34" spans="1:7">
      <c r="A34" t="s">
        <v>467</v>
      </c>
      <c r="B34" t="s">
        <v>468</v>
      </c>
      <c r="C34" t="s">
        <v>468</v>
      </c>
      <c r="D34" t="s">
        <v>464</v>
      </c>
      <c r="E34">
        <v>-3726</v>
      </c>
      <c r="F34">
        <v>-4808</v>
      </c>
      <c r="G34">
        <v>-4041</v>
      </c>
    </row>
    <row r="35" spans="1:7">
      <c r="A35" t="s">
        <v>469</v>
      </c>
      <c r="D35" t="s">
        <v>464</v>
      </c>
      <c r="E35">
        <v>-21</v>
      </c>
      <c r="F35">
        <v>-1612</v>
      </c>
    </row>
    <row r="36" spans="1:7">
      <c r="A36" t="s">
        <v>470</v>
      </c>
      <c r="B36" t="s">
        <v>298</v>
      </c>
      <c r="C36" t="s">
        <v>298</v>
      </c>
      <c r="D36" t="s">
        <v>464</v>
      </c>
      <c r="E36">
        <v>5842</v>
      </c>
      <c r="F36">
        <v>4722</v>
      </c>
      <c r="G36">
        <v>3034</v>
      </c>
    </row>
    <row r="37" spans="1:7">
      <c r="A37" t="s">
        <v>471</v>
      </c>
      <c r="B37" t="s">
        <v>472</v>
      </c>
      <c r="C37" t="s">
        <v>307</v>
      </c>
      <c r="D37" t="s">
        <v>464</v>
      </c>
      <c r="E37">
        <v>-7915</v>
      </c>
    </row>
    <row r="38" spans="1:7">
      <c r="A38" t="s">
        <v>473</v>
      </c>
      <c r="D38" t="s">
        <v>464</v>
      </c>
      <c r="E38">
        <v>-17125</v>
      </c>
      <c r="F38">
        <v>-32464</v>
      </c>
      <c r="G38">
        <v>-13823</v>
      </c>
    </row>
    <row r="39" spans="1:7">
      <c r="A39" t="s">
        <v>474</v>
      </c>
      <c r="B39" t="s">
        <v>311</v>
      </c>
      <c r="C39" t="s">
        <v>311</v>
      </c>
      <c r="D39" t="s">
        <v>464</v>
      </c>
      <c r="E39">
        <v>-28771</v>
      </c>
      <c r="F39">
        <v>-87300</v>
      </c>
      <c r="G39">
        <v>-66974</v>
      </c>
    </row>
    <row r="40" spans="1:7">
      <c r="A40" t="s">
        <v>475</v>
      </c>
      <c r="B40" t="s">
        <v>313</v>
      </c>
      <c r="C40" t="s">
        <v>313</v>
      </c>
      <c r="D40" t="s">
        <v>464</v>
      </c>
      <c r="E40">
        <v>-792</v>
      </c>
      <c r="F40">
        <v>1094</v>
      </c>
      <c r="G40">
        <v>-416</v>
      </c>
    </row>
    <row r="41" spans="1:7">
      <c r="A41" t="s">
        <v>476</v>
      </c>
      <c r="B41" t="s">
        <v>477</v>
      </c>
      <c r="C41" t="s">
        <v>312</v>
      </c>
      <c r="D41" t="s">
        <v>464</v>
      </c>
      <c r="E41">
        <v>-11280</v>
      </c>
      <c r="F41">
        <v>16381</v>
      </c>
      <c r="G41">
        <v>-1224</v>
      </c>
    </row>
    <row r="42" spans="1:7">
      <c r="A42" t="s">
        <v>478</v>
      </c>
      <c r="B42" t="s">
        <v>479</v>
      </c>
      <c r="C42" t="s">
        <v>315</v>
      </c>
      <c r="D42" t="s">
        <v>464</v>
      </c>
      <c r="E42">
        <v>24266</v>
      </c>
      <c r="F42">
        <v>7885</v>
      </c>
      <c r="G42">
        <v>9109</v>
      </c>
    </row>
    <row r="43" spans="1:7">
      <c r="A43" t="s">
        <v>480</v>
      </c>
      <c r="B43" t="s">
        <v>316</v>
      </c>
      <c r="C43" t="s">
        <v>316</v>
      </c>
      <c r="D43" t="s">
        <v>464</v>
      </c>
      <c r="E43">
        <v>12986</v>
      </c>
      <c r="F43">
        <v>24266</v>
      </c>
      <c r="G43">
        <v>7885</v>
      </c>
    </row>
    <row r="44" spans="1:7">
      <c r="A44" t="s">
        <v>481</v>
      </c>
      <c r="D44" t="s">
        <v>464</v>
      </c>
    </row>
    <row r="45" spans="1:7">
      <c r="A45" t="s">
        <v>482</v>
      </c>
      <c r="D45" t="s">
        <v>464</v>
      </c>
    </row>
    <row r="46" spans="1:7">
      <c r="A46" t="s">
        <v>483</v>
      </c>
      <c r="B46" t="s">
        <v>243</v>
      </c>
      <c r="C46" t="s">
        <v>243</v>
      </c>
      <c r="D46" t="s">
        <v>464</v>
      </c>
      <c r="E46">
        <v>9893</v>
      </c>
      <c r="F46">
        <v>7922</v>
      </c>
      <c r="G46">
        <v>8937</v>
      </c>
    </row>
    <row r="47" spans="1:7">
      <c r="A47" t="s">
        <v>484</v>
      </c>
      <c r="D47" t="s">
        <v>464</v>
      </c>
      <c r="E47">
        <v>14870</v>
      </c>
      <c r="F47">
        <v>21659</v>
      </c>
      <c r="G47">
        <v>21094</v>
      </c>
    </row>
    <row r="48" spans="1:7">
      <c r="A48" t="s">
        <v>485</v>
      </c>
      <c r="D48" t="s">
        <v>464</v>
      </c>
    </row>
    <row r="49" spans="1:5">
      <c r="A49" t="s">
        <v>486</v>
      </c>
      <c r="B49" t="s">
        <v>277</v>
      </c>
      <c r="C49" t="s">
        <v>277</v>
      </c>
      <c r="D49" t="s">
        <v>441</v>
      </c>
      <c r="E49">
        <v>8391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537827-55A0-4FBC-A136-77CE92A0E7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8B627B-70F8-435D-8EB2-E053E38F7E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61DC2F-3AA8-4FF0-B90C-B35D2E5585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2021-11-23T06:56:31Z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