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CogNext\GroundTruth\PDFs &amp; Excels\"/>
    </mc:Choice>
  </mc:AlternateContent>
  <bookViews>
    <workbookView xWindow="0" yWindow="0" windowWidth="10350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21" i="1" l="1"/>
  <c r="F221" i="1"/>
  <c r="F36" i="1"/>
  <c r="G36" i="1" l="1"/>
  <c r="G47" i="1"/>
  <c r="F47" i="1"/>
  <c r="G42" i="1"/>
  <c r="F42" i="1"/>
  <c r="G432" i="1" l="1"/>
  <c r="G433" i="1" s="1"/>
  <c r="F432" i="1"/>
  <c r="F433" i="1" s="1"/>
  <c r="G417" i="1"/>
  <c r="G418" i="1" s="1"/>
  <c r="F417" i="1"/>
  <c r="F418" i="1" s="1"/>
  <c r="F409" i="1"/>
  <c r="F410" i="1" s="1"/>
  <c r="G397" i="1"/>
  <c r="G409" i="1" s="1"/>
  <c r="G410" i="1" s="1"/>
  <c r="F397" i="1"/>
  <c r="M382" i="1"/>
  <c r="L382" i="1"/>
  <c r="O381" i="1"/>
  <c r="N381" i="1"/>
  <c r="M381" i="1"/>
  <c r="L381" i="1"/>
  <c r="K381" i="1"/>
  <c r="J381" i="1"/>
  <c r="F381" i="1"/>
  <c r="K377" i="1"/>
  <c r="J377" i="1"/>
  <c r="M376" i="1"/>
  <c r="L376" i="1"/>
  <c r="O375" i="1"/>
  <c r="N375" i="1"/>
  <c r="M375" i="1"/>
  <c r="L375" i="1"/>
  <c r="K375" i="1"/>
  <c r="J375" i="1"/>
  <c r="F375" i="1"/>
  <c r="I373" i="1"/>
  <c r="H373" i="1"/>
  <c r="M371" i="1"/>
  <c r="L371" i="1"/>
  <c r="H371" i="1"/>
  <c r="O370" i="1"/>
  <c r="N370" i="1"/>
  <c r="J370" i="1"/>
  <c r="I369" i="1"/>
  <c r="H369" i="1"/>
  <c r="N368" i="1"/>
  <c r="K368" i="1"/>
  <c r="J368" i="1"/>
  <c r="F368" i="1"/>
  <c r="L366" i="1"/>
  <c r="H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F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G326" i="1" s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G11" i="1" s="1"/>
  <c r="F227" i="1"/>
  <c r="F11" i="1" s="1"/>
  <c r="O210" i="1"/>
  <c r="N210" i="1"/>
  <c r="M210" i="1"/>
  <c r="L210" i="1"/>
  <c r="K210" i="1"/>
  <c r="J210" i="1"/>
  <c r="I210" i="1"/>
  <c r="H210" i="1"/>
  <c r="G210" i="1"/>
  <c r="G10" i="1" s="1"/>
  <c r="F210" i="1"/>
  <c r="O189" i="1"/>
  <c r="N189" i="1"/>
  <c r="M189" i="1"/>
  <c r="L189" i="1"/>
  <c r="K189" i="1"/>
  <c r="J189" i="1"/>
  <c r="I189" i="1"/>
  <c r="H189" i="1"/>
  <c r="G189" i="1"/>
  <c r="G9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G161" i="1" s="1"/>
  <c r="G8" i="1" s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2" i="1" s="1"/>
  <c r="K71" i="1"/>
  <c r="K373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8" i="1" s="1"/>
  <c r="I44" i="1"/>
  <c r="I370" i="1" s="1"/>
  <c r="H44" i="1"/>
  <c r="H378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L12" i="1"/>
  <c r="K12" i="1"/>
  <c r="K366" i="1" s="1"/>
  <c r="J12" i="1"/>
  <c r="J366" i="1" s="1"/>
  <c r="I12" i="1"/>
  <c r="I366" i="1" s="1"/>
  <c r="H12" i="1"/>
  <c r="O11" i="1"/>
  <c r="N11" i="1"/>
  <c r="M11" i="1"/>
  <c r="L11" i="1"/>
  <c r="L373" i="1" s="1"/>
  <c r="K11" i="1"/>
  <c r="J11" i="1"/>
  <c r="I11" i="1"/>
  <c r="H11" i="1"/>
  <c r="O10" i="1"/>
  <c r="N10" i="1"/>
  <c r="N377" i="1" s="1"/>
  <c r="M10" i="1"/>
  <c r="L10" i="1"/>
  <c r="K10" i="1"/>
  <c r="J10" i="1"/>
  <c r="I10" i="1"/>
  <c r="H10" i="1"/>
  <c r="F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L6" i="1"/>
  <c r="K6" i="1"/>
  <c r="K371" i="1" s="1"/>
  <c r="J6" i="1"/>
  <c r="J371" i="1" s="1"/>
  <c r="I6" i="1"/>
  <c r="I371" i="1" s="1"/>
  <c r="H6" i="1"/>
  <c r="H365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G12" i="1" l="1"/>
  <c r="G366" i="1" s="1"/>
  <c r="F12" i="1"/>
  <c r="F376" i="1" s="1"/>
  <c r="F161" i="1"/>
  <c r="F8" i="1" s="1"/>
  <c r="F44" i="1"/>
  <c r="F378" i="1" s="1"/>
  <c r="F384" i="1"/>
  <c r="F13" i="1"/>
  <c r="F377" i="1"/>
  <c r="F353" i="1"/>
  <c r="F355" i="1" s="1"/>
  <c r="F357" i="1" s="1"/>
  <c r="F385" i="1"/>
  <c r="G384" i="1"/>
  <c r="G13" i="1"/>
  <c r="G377" i="1"/>
  <c r="G353" i="1"/>
  <c r="G355" i="1" s="1"/>
  <c r="G357" i="1" s="1"/>
  <c r="G385" i="1"/>
  <c r="F383" i="1"/>
  <c r="F382" i="1"/>
  <c r="G383" i="1"/>
  <c r="G382" i="1"/>
  <c r="M366" i="1"/>
  <c r="I378" i="1"/>
  <c r="G381" i="1"/>
  <c r="L368" i="1"/>
  <c r="H370" i="1"/>
  <c r="J373" i="1"/>
  <c r="H375" i="1"/>
  <c r="N376" i="1"/>
  <c r="L377" i="1"/>
  <c r="H381" i="1"/>
  <c r="N382" i="1"/>
  <c r="J384" i="1"/>
  <c r="J383" i="1"/>
  <c r="K372" i="1"/>
  <c r="G375" i="1"/>
  <c r="K383" i="1"/>
  <c r="I384" i="1"/>
  <c r="I365" i="1"/>
  <c r="M368" i="1"/>
  <c r="M372" i="1"/>
  <c r="I375" i="1"/>
  <c r="O376" i="1"/>
  <c r="M377" i="1"/>
  <c r="K378" i="1"/>
  <c r="I381" i="1"/>
  <c r="O382" i="1"/>
  <c r="K384" i="1"/>
  <c r="N372" i="1"/>
  <c r="H376" i="1"/>
  <c r="L378" i="1"/>
  <c r="H382" i="1"/>
  <c r="G363" i="1"/>
  <c r="O368" i="1"/>
  <c r="O372" i="1"/>
  <c r="I376" i="1"/>
  <c r="O377" i="1"/>
  <c r="M378" i="1"/>
  <c r="I382" i="1"/>
  <c r="H384" i="1"/>
  <c r="H363" i="1"/>
  <c r="G44" i="1"/>
  <c r="I363" i="1"/>
  <c r="F366" i="1" l="1"/>
  <c r="G14" i="1"/>
  <c r="G376" i="1"/>
  <c r="F14" i="1"/>
  <c r="F59" i="1"/>
  <c r="F67" i="1" s="1"/>
  <c r="F71" i="1" s="1"/>
  <c r="F373" i="1" s="1"/>
  <c r="F370" i="1"/>
  <c r="G378" i="1"/>
  <c r="G370" i="1"/>
  <c r="G59" i="1"/>
  <c r="G67" i="1" s="1"/>
  <c r="G71" i="1" s="1"/>
  <c r="F83" i="1" l="1"/>
  <c r="F6" i="1"/>
  <c r="F371" i="1" s="1"/>
  <c r="F372" i="1"/>
  <c r="G373" i="1"/>
  <c r="G83" i="1"/>
  <c r="G372" i="1"/>
  <c r="G6" i="1"/>
  <c r="G371" i="1" l="1"/>
  <c r="G365" i="1"/>
  <c r="F365" i="1"/>
</calcChain>
</file>

<file path=xl/sharedStrings.xml><?xml version="1.0" encoding="utf-8"?>
<sst xmlns="http://schemas.openxmlformats.org/spreadsheetml/2006/main" count="983" uniqueCount="556">
  <si>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</si>
  <si>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</si>
  <si>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</si>
  <si>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</si>
  <si>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</si>
  <si>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</si>
  <si>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</si>
  <si>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</si>
  <si>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</si>
  <si>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</si>
  <si>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</si>
  <si>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</si>
  <si>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</si>
  <si>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</si>
  <si>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</si>
  <si>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</si>
  <si>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</si>
  <si>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</si>
  <si>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</si>
  <si>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</si>
  <si>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</si>
  <si>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</si>
  <si>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</si>
  <si>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</si>
  <si>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</si>
  <si>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</si>
  <si>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</si>
  <si>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</si>
  <si>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</si>
  <si>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</si>
  <si>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</si>
  <si>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</si>
  <si>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</si>
  <si>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</si>
  <si>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</si>
  <si>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</si>
  <si>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</si>
  <si>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</si>
  <si>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</si>
  <si>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</si>
  <si>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</si>
  <si>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</si>
  <si>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</si>
  <si>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</si>
  <si>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</si>
  <si>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</si>
  <si>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</si>
  <si>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</si>
  <si>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</si>
  <si>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</si>
  <si>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</si>
  <si>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</si>
  <si>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</si>
  <si>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</si>
  <si>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</si>
  <si>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</si>
  <si>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</si>
  <si>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</si>
  <si>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</si>
  <si>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</si>
  <si>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</si>
  <si>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</si>
  <si>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</si>
  <si>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</si>
  <si>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</si>
  <si>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</si>
  <si>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</si>
  <si>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</si>
  <si>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</si>
  <si>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</si>
  <si>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</si>
  <si>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</si>
  <si>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</si>
  <si>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</si>
  <si>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</si>
  <si>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</si>
  <si>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</si>
  <si>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</si>
  <si>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</si>
  <si>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</si>
  <si>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</si>
  <si>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</si>
  <si>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</si>
  <si>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</si>
  <si>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</si>
  <si>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</si>
  <si>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</si>
  <si>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</si>
  <si>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</si>
  <si>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</si>
  <si>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</si>
  <si>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</si>
  <si>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</si>
  <si>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</si>
  <si>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</si>
  <si>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</si>
  <si>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</si>
  <si>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</si>
  <si>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</si>
  <si>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</si>
  <si>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</si>
  <si>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</si>
  <si>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</si>
  <si>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</si>
  <si>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</si>
  <si>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</si>
  <si>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</si>
  <si>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</si>
  <si>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</si>
  <si>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</si>
  <si>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</si>
  <si>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</si>
  <si>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</si>
  <si>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</si>
  <si>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</si>
  <si>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</si>
  <si>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</si>
  <si>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</si>
  <si>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</si>
  <si>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</si>
  <si>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</si>
  <si>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</si>
  <si>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</si>
  <si>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</si>
  <si>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</si>
  <si>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</si>
  <si>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</si>
  <si>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</si>
  <si>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</si>
  <si>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</si>
  <si>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</si>
  <si>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</si>
  <si>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</si>
  <si>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</si>
  <si>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</si>
  <si>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</si>
  <si>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</si>
  <si>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</si>
  <si>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</si>
  <si>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</si>
  <si>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</si>
  <si>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</si>
  <si>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</si>
  <si>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</si>
  <si>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</si>
  <si>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</si>
  <si>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</si>
  <si>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</si>
  <si>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</si>
  <si>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</si>
  <si>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</si>
  <si>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</si>
  <si>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</si>
  <si>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</si>
  <si>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</si>
  <si>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</si>
  <si>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</si>
  <si>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</si>
  <si>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</si>
  <si>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</si>
  <si>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</si>
  <si>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</si>
  <si>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</si>
  <si>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</si>
  <si>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</si>
  <si>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</si>
  <si>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</si>
  <si>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</si>
  <si>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</si>
  <si>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</si>
  <si>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</si>
  <si>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</si>
  <si>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</si>
  <si>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</si>
  <si>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</si>
  <si>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</si>
  <si>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</si>
  <si>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</si>
  <si>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</si>
  <si>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</si>
  <si>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</si>
  <si>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</si>
  <si>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</si>
  <si>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</si>
  <si>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</si>
  <si>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</si>
  <si>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</si>
  <si>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</si>
  <si>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</si>
  <si>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</si>
  <si>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</si>
  <si>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</si>
  <si>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</si>
  <si>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</si>
  <si>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</si>
  <si>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</si>
  <si>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</si>
  <si>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</si>
  <si>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</si>
  <si>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</si>
  <si>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</si>
  <si>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</si>
  <si>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</si>
  <si>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</si>
  <si>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</si>
  <si>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</si>
  <si>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</si>
  <si>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</si>
  <si>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</si>
  <si>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</si>
  <si>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</si>
  <si>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</si>
  <si>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</si>
  <si>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</si>
  <si>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</si>
  <si>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</si>
  <si>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</si>
  <si>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</si>
  <si>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</si>
  <si>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</si>
  <si>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</si>
  <si>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</si>
  <si>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</si>
  <si>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</si>
  <si>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</si>
  <si>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</si>
  <si>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</si>
  <si>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</si>
  <si>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</si>
  <si>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</si>
  <si>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</si>
  <si>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</si>
  <si>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</si>
  <si>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</si>
  <si>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</si>
  <si>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</si>
  <si>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</si>
  <si>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</si>
  <si>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</si>
  <si>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</si>
  <si>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</si>
  <si>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</si>
  <si>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</si>
  <si>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</si>
  <si>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</si>
  <si>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</si>
  <si>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</si>
  <si>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</si>
  <si>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</si>
  <si>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</si>
  <si>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</si>
  <si>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</si>
  <si>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</si>
  <si>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</si>
  <si>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</si>
  <si>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</si>
  <si>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</si>
  <si>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</si>
  <si>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</si>
  <si>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</si>
  <si>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</si>
  <si>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</si>
  <si>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</si>
  <si>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</si>
  <si>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</si>
  <si>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</si>
  <si>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</si>
  <si>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</si>
  <si>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</si>
  <si>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</si>
  <si>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</si>
  <si>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</si>
  <si>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</si>
  <si>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</si>
  <si>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</si>
  <si>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</si>
  <si>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</si>
  <si>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</si>
  <si>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</si>
  <si>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</si>
  <si>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</si>
  <si>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</si>
  <si>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</si>
  <si>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</si>
  <si>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</si>
  <si>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</si>
  <si>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</si>
  <si>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</si>
  <si>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</si>
  <si>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</si>
  <si>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</si>
  <si>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</si>
  <si>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</si>
  <si>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</si>
  <si>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</si>
  <si>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</si>
  <si>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</si>
  <si>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</si>
  <si>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</si>
  <si>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</si>
  <si>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</si>
  <si>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</si>
  <si>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</si>
  <si>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</si>
  <si>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</si>
  <si>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</si>
  <si>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</si>
  <si>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</si>
  <si>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</si>
  <si>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</si>
  <si>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</si>
  <si>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</si>
  <si>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</si>
  <si>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</si>
  <si>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</si>
  <si>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</si>
  <si>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</si>
  <si>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</si>
  <si>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</si>
  <si>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</si>
  <si>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</si>
  <si>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</si>
  <si>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</si>
  <si>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</si>
  <si>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</si>
  <si>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</si>
  <si>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</si>
  <si>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</si>
  <si>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</si>
  <si>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</si>
  <si>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</si>
  <si>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</si>
  <si>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</si>
  <si>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</si>
  <si>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</si>
  <si>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</si>
  <si>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</si>
  <si>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</si>
  <si>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</si>
  <si>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</si>
  <si>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</si>
  <si>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</si>
  <si>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</si>
  <si>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</si>
  <si>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</si>
  <si>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</si>
  <si>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</si>
  <si>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</si>
  <si>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</si>
  <si>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</si>
  <si>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</si>
  <si>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</si>
  <si>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</si>
  <si>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</si>
  <si>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</si>
  <si>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</si>
  <si>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</si>
  <si>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</si>
  <si>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</si>
  <si>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</si>
  <si>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</si>
  <si>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</si>
  <si>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</si>
  <si>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</si>
  <si>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</si>
  <si>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</si>
  <si>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</si>
  <si>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</si>
  <si>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</si>
  <si>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</si>
  <si>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</si>
  <si>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</si>
  <si>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</si>
  <si>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</si>
  <si>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Consolidated Balance Sheets</t>
  </si>
  <si>
    <t>(in thousands, except par value)</t>
  </si>
  <si>
    <t>Assets</t>
  </si>
  <si>
    <t>Current Assets:</t>
  </si>
  <si>
    <t>Cash and cash equivalents</t>
  </si>
  <si>
    <t>Restricted cash</t>
  </si>
  <si>
    <t>Accounts receivable, net</t>
  </si>
  <si>
    <t>Contract asset</t>
  </si>
  <si>
    <t>Other assets  current</t>
  </si>
  <si>
    <t>Property and equipment:</t>
  </si>
  <si>
    <t>Property and Equipment</t>
  </si>
  <si>
    <t>Furniture, fixtures and equipment</t>
  </si>
  <si>
    <t>Less: Accumulated depreciation</t>
  </si>
  <si>
    <t>Other Assets:</t>
  </si>
  <si>
    <t>Other assets</t>
  </si>
  <si>
    <t>Deferred income tax asset</t>
  </si>
  <si>
    <t>Trademarks and other intangibles, net</t>
  </si>
  <si>
    <t>Other Intangibles</t>
  </si>
  <si>
    <t>Investments and joint ventures</t>
  </si>
  <si>
    <t>Goodwill</t>
  </si>
  <si>
    <t>Liabilities, Redeemable Non-Controlling Interest and Stockholders Deficit</t>
  </si>
  <si>
    <t>Current liabilities:</t>
  </si>
  <si>
    <t>Accounts payable and accrued expenses</t>
  </si>
  <si>
    <t>Accruals</t>
  </si>
  <si>
    <t>Deferred revenue</t>
  </si>
  <si>
    <t>Accrued Revenue</t>
  </si>
  <si>
    <t>Current portion of long-term debt</t>
  </si>
  <si>
    <t>Other liabilities  current</t>
  </si>
  <si>
    <t>Total current liabilities</t>
  </si>
  <si>
    <t>Deferred income tax liability</t>
  </si>
  <si>
    <t>Other tax liabilities</t>
  </si>
  <si>
    <t>Long-term debt, less current maturities (includes $48,076 and $0, respectively, at fair value)</t>
  </si>
  <si>
    <t>Other liabilities</t>
  </si>
  <si>
    <t>Total Liabilities</t>
  </si>
  <si>
    <t>Redeemable Non-Controlling Interests</t>
  </si>
  <si>
    <t>Commitments and contingencies</t>
  </si>
  <si>
    <t>Stockholders Deficit:</t>
  </si>
  <si>
    <t>Common stock, $.001 par value shares authorized 260,000; shares issued 11,162 and 9,016, respectively</t>
  </si>
  <si>
    <t>Additional paid-in capital</t>
  </si>
  <si>
    <t>Accumulated losses</t>
  </si>
  <si>
    <t>Accumulated other comprehensive loss</t>
  </si>
  <si>
    <t>Less: Treasury stock  3,323 and 3,282 shares at cost, respectively</t>
  </si>
  <si>
    <t>Treasury Stock</t>
  </si>
  <si>
    <t>Total Iconix Brand Group, Inc. Stockholders Deficit</t>
  </si>
  <si>
    <t>Non-controlling interests, net of installment payments due from non-controlling interest holders</t>
  </si>
  <si>
    <t>Total Stockholders Deficit</t>
  </si>
  <si>
    <t>Year</t>
  </si>
  <si>
    <t>Ended</t>
  </si>
  <si>
    <t>December 31,</t>
  </si>
  <si>
    <t>Licensing revenue</t>
  </si>
  <si>
    <t>Revenue</t>
  </si>
  <si>
    <t>Selling, general and administrative expenses</t>
  </si>
  <si>
    <t>Loss on termination of licenses</t>
  </si>
  <si>
    <t>Depreciation and amortization</t>
  </si>
  <si>
    <t>Equity (earnings) loss on joint ventures</t>
  </si>
  <si>
    <t>Gain on deconsolidation of joint venture</t>
  </si>
  <si>
    <t>Gains on sale of trademarks, net</t>
  </si>
  <si>
    <t>Goodwill impairment</t>
  </si>
  <si>
    <t>Trademark impairment</t>
  </si>
  <si>
    <t>Investment impairment</t>
  </si>
  <si>
    <t>Operating loss</t>
  </si>
  <si>
    <t>Operating Loss</t>
  </si>
  <si>
    <t>Other expenses (income):</t>
  </si>
  <si>
    <t>Interest expense</t>
  </si>
  <si>
    <t>Interest income</t>
  </si>
  <si>
    <t>Other income, net</t>
  </si>
  <si>
    <t>(Gain) loss on extinguishment of debt</t>
  </si>
  <si>
    <t>Other Income - net</t>
  </si>
  <si>
    <t>Foreign currency translation loss</t>
  </si>
  <si>
    <t>Other expenses (income)  net</t>
  </si>
  <si>
    <t>Loss from continuing operations before income taxes</t>
  </si>
  <si>
    <t>Profit before Zakat and Income tax</t>
  </si>
  <si>
    <t>Provision (benefit) for income taxes</t>
  </si>
  <si>
    <t>Net loss from continuing operations</t>
  </si>
  <si>
    <t>Less: Net gain (loss) attributable to non-controlling interest from continuing operations</t>
  </si>
  <si>
    <t>Share of profit or loss from associates, JVs</t>
  </si>
  <si>
    <t>Net loss from continuing operations attributable to Iconix Brand</t>
  </si>
  <si>
    <t>Group, Inc</t>
  </si>
  <si>
    <t>Loss from discontinued operations before income taxes</t>
  </si>
  <si>
    <t>Gain on sale of Entertainment segment</t>
  </si>
  <si>
    <t>Provision for income taxes</t>
  </si>
  <si>
    <t>Net income from discontinued operations</t>
  </si>
  <si>
    <t>Less: Net income attributable to non-controlling interest from discontinued operations</t>
  </si>
  <si>
    <t>Net income from discontinued operations attributable to Iconix Brand Group, Inc</t>
  </si>
  <si>
    <t>Net loss attributable to Iconix Brand Group, Inc</t>
  </si>
  <si>
    <t>(Loss) earnings per share - basic:</t>
  </si>
  <si>
    <t>Continuing operations</t>
  </si>
  <si>
    <t>Discontinued operations</t>
  </si>
  <si>
    <t>(Loss) earnings per share - diluted:</t>
  </si>
  <si>
    <t>(Loss) earnings per share - diluted</t>
  </si>
  <si>
    <t>Weighted average number of common shares outstanding:</t>
  </si>
  <si>
    <t>Basic</t>
  </si>
  <si>
    <t>Cash flows from operating activities:</t>
  </si>
  <si>
    <t>Operating Activities</t>
  </si>
  <si>
    <t>Income from discontinued operations</t>
  </si>
  <si>
    <t>Adjustments to reconcile net income (loss) to net cash provided by operating</t>
  </si>
  <si>
    <t>activities:</t>
  </si>
  <si>
    <t>Depreciation of property and equipment</t>
  </si>
  <si>
    <t>Amortization of trademarks and other intangibles</t>
  </si>
  <si>
    <t>Amortization of deferred financing costs</t>
  </si>
  <si>
    <t>Amortization of debt discount</t>
  </si>
  <si>
    <t>Amortization of deferred rent</t>
  </si>
  <si>
    <t>Third party fees associated with the issuance of 5.75% Convertible Notes</t>
  </si>
  <si>
    <t>Interest expense on 5.75% Convertible Notes paid in shares</t>
  </si>
  <si>
    <t>Stock-based compensation (benefit) expense</t>
  </si>
  <si>
    <t>Non-cash gain on re-measurement of equity investment</t>
  </si>
  <si>
    <t>Provision for doubtful accounts</t>
  </si>
  <si>
    <t>Write-off of contract asset accounts</t>
  </si>
  <si>
    <t>Write-off of receivable due from Iconix India joint venture partner</t>
  </si>
  <si>
    <t>Losses (Earnings) on equity investments in joint ventures</t>
  </si>
  <si>
    <t>Distributions from equity investments</t>
  </si>
  <si>
    <t>Impairment of equity method investment</t>
  </si>
  <si>
    <t>Settlement of note receivable related to formation of Buffalo joint venture</t>
  </si>
  <si>
    <t>Mark to market adjustment on convertible note</t>
  </si>
  <si>
    <t>Gain on debt to equity conversions</t>
  </si>
  <si>
    <t>Gain on sale of trademarks</t>
  </si>
  <si>
    <t>Loss on sale of NGX</t>
  </si>
  <si>
    <t>Gain on sale of Complex Media</t>
  </si>
  <si>
    <t>Loss on other equity investment</t>
  </si>
  <si>
    <t>Deferred income tax benefit</t>
  </si>
  <si>
    <t>Loss (Gain) on foreign currency translation</t>
  </si>
  <si>
    <t>Changes in operating assets and liabilities, net of business acquisitions:</t>
  </si>
  <si>
    <t>Accounts receivable</t>
  </si>
  <si>
    <t>Net cash provided by continuing operating activities</t>
  </si>
  <si>
    <t>Net cash used in discontinued operating activities</t>
  </si>
  <si>
    <t>Net cash provided by operating activities</t>
  </si>
  <si>
    <t>Cash flows provided by (used in) investing activities:</t>
  </si>
  <si>
    <t>Investing Activities</t>
  </si>
  <si>
    <t>Purchases of property and equipment</t>
  </si>
  <si>
    <t>Acquisition of additional interest in Iconix MENA</t>
  </si>
  <si>
    <t>Acquisition of remaining interest in Iconix Canada</t>
  </si>
  <si>
    <t>Acquisition of trademarks from Iconix Southeast Asia</t>
  </si>
  <si>
    <t>Acquisition of Badgley Mischka and Sharper Image trademarks in certain international joint ventures</t>
  </si>
  <si>
    <t>Acquisition of additional interest in Iconix Australia, net of cash acquired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</si>
  <si>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</si>
  <si>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</si>
  <si>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</si>
  <si>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</si>
  <si>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Niyoshi Aithal</t>
  </si>
  <si>
    <t>added value</t>
  </si>
  <si>
    <t>turnover</t>
  </si>
  <si>
    <t>licensing revenue</t>
  </si>
  <si>
    <t>changed value</t>
  </si>
  <si>
    <t>administrative expenses</t>
  </si>
  <si>
    <t>selling, general and administrative expenses</t>
  </si>
  <si>
    <t>loss on termination of licenses</t>
  </si>
  <si>
    <t>depreciation</t>
  </si>
  <si>
    <t>depreciation and amortization</t>
  </si>
  <si>
    <t>equity (earnings) loss on joint ventures</t>
  </si>
  <si>
    <t>gain on deconsolidation of joint venture</t>
  </si>
  <si>
    <t>gain on sale of trademarks, net</t>
  </si>
  <si>
    <t>impairment</t>
  </si>
  <si>
    <t>goodwill impairment</t>
  </si>
  <si>
    <t>trademark impairment</t>
  </si>
  <si>
    <t>investment impairment</t>
  </si>
  <si>
    <t>interest expense</t>
  </si>
  <si>
    <t>interest received and financial income</t>
  </si>
  <si>
    <t>interest income</t>
  </si>
  <si>
    <t>deleted value</t>
  </si>
  <si>
    <t>other income (expenses)</t>
  </si>
  <si>
    <t>other income, net</t>
  </si>
  <si>
    <t>(gain) loss on extinguishment of debt</t>
  </si>
  <si>
    <t>foreign currency translation</t>
  </si>
  <si>
    <t>foreign currency translation loss</t>
  </si>
  <si>
    <t>other operating expenses</t>
  </si>
  <si>
    <t>furniture, fixtures and equipment</t>
  </si>
  <si>
    <t>less: accumulated depreciation</t>
  </si>
  <si>
    <t>accumulated depreciation and amortisation</t>
  </si>
  <si>
    <t>property, plant and equipment</t>
  </si>
  <si>
    <t>contract assets</t>
  </si>
  <si>
    <t>contract asset</t>
  </si>
  <si>
    <t>restricted cash</t>
  </si>
  <si>
    <t>other non-current assets</t>
  </si>
  <si>
    <t>other assets</t>
  </si>
  <si>
    <t>current portion of long-term debt</t>
  </si>
  <si>
    <t>long term tax payable</t>
  </si>
  <si>
    <t>other tax liabilities</t>
  </si>
  <si>
    <t>long-term debt, less current maturities</t>
  </si>
  <si>
    <t>other non-current liabilities</t>
  </si>
  <si>
    <t>other liabilities</t>
  </si>
  <si>
    <t>minority interest</t>
  </si>
  <si>
    <t>redeemable non-controlling interests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</si>
</sst>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1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/>
    <xf numFmtId="3" fontId="4" fillId="0" borderId="0" xfId="2" applyFont="1" applyFill="1" applyAlignment="1">
      <alignment horizontal="left" vertical="center" wrapText="1"/>
    </xf>
    <xf numFmtId="3" fontId="4" fillId="0" borderId="0" xfId="2" applyFill="1"/>
    <xf numFmtId="3" fontId="4" fillId="0" borderId="0" xfId="2" applyFont="1"/>
    <xf numFmtId="3" fontId="4" fillId="0" borderId="0" xfId="2" applyFont="1" applyFill="1"/>
    <xf numFmtId="3" fontId="4" fillId="0" borderId="0" xfId="2" applyAlignment="1">
      <alignment horizontal="left" vertical="center" wrapText="1"/>
    </xf>
    <xf numFmtId="3" fontId="0" fillId="12" borderId="0" xfId="0" applyFill="1"/>
    <xf numFmtId="3" fontId="0" fillId="0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0BF-49A2-9832-BD43512A4E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739-4903-8CBF-17E9EA133E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95C-4DCB-A399-6AF32C6A45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196-4A72-A4AE-D51192FA0B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756-4127-8BB0-1E9F18C79A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38E-49DC-8216-F6FAAF258B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4AC-4198-A31E-9BBC00C984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EE2-463B-9E04-897D351368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79E-4D35-8D7E-B8CDE056EF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7CA-4315-AC28-231937F415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504-4CF0-A7E3-DA43CDE316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F1B-45E5-8657-75C6F715D8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AE4-4284-B3C0-50C86B476C2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C43-4975-9913-EA5B43B8D0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67D-46C1-BF13-8E66019D12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zoomScale="110" zoomScaleNormal="110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40.140625" style="1" customWidth="1"/>
    <col min="6" max="7" width="13.7109375" style="38" customWidth="1"/>
    <col min="8" max="15" width="9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-116771</v>
      </c>
      <c r="G6" s="7">
        <f t="shared" ref="G6:O6" si="1">IF(G4=$BF$1,"",G71)</f>
        <v>-607358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478910</v>
      </c>
      <c r="G7" s="7">
        <f t="shared" ref="G7:O7" si="2">IF(G4=$BF$1,"",G128)</f>
        <v>637345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153165</v>
      </c>
      <c r="G8" s="7">
        <f t="shared" ref="G8:O8" si="3">IF(G4=$BF$1,"",G161)</f>
        <v>233168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114312</v>
      </c>
      <c r="G9" s="7">
        <f t="shared" ref="G9:O9" si="4">IF(G4=$BF$1,"",G189)</f>
        <v>112646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629361</v>
      </c>
      <c r="G10" s="7">
        <f t="shared" ref="G10:O10" si="5">IF(G4=$BF$1,"",G210)</f>
        <v>778556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-111598</v>
      </c>
      <c r="G11" s="7">
        <f t="shared" ref="G11:O11" si="6">IF(G4=$BF$1,"",G227)</f>
        <v>-20689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632075</v>
      </c>
      <c r="G12" s="35">
        <f t="shared" ref="G12:O12" si="7">IF(G4=$BF$1,"",SUM(G7:G8))</f>
        <v>870513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632075</v>
      </c>
      <c r="G13" s="35">
        <f t="shared" ref="G13:O13" si="8">IF(G4=$BF$1,"",SUM(G9:G11))</f>
        <v>870513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 s="38">
        <v>187689</v>
      </c>
      <c r="G24" s="38">
        <v>225833</v>
      </c>
      <c r="P24" s="48" t="s">
        <v>513</v>
      </c>
    </row>
    <row r="25" spans="5:16">
      <c r="E25" s="1" t="s">
        <v>27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187689</v>
      </c>
      <c r="G30" s="7">
        <f>IF(G4=$BF$1,"",G24-G25+ABS(G26)-G27-G28-G29)</f>
        <v>225833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  <c r="G31"/>
      <c r="H31">
        <v>109720</v>
      </c>
      <c r="P31" s="48" t="s">
        <v>532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121429</v>
      </c>
      <c r="G34">
        <v>114606</v>
      </c>
      <c r="H34">
        <v>114606</v>
      </c>
      <c r="P34" s="48" t="s">
        <v>516</v>
      </c>
    </row>
    <row r="35" spans="5:16">
      <c r="E35" s="1" t="s">
        <v>37</v>
      </c>
    </row>
    <row r="36" spans="5:16">
      <c r="E36" s="1" t="s">
        <v>38</v>
      </c>
      <c r="F36" s="38">
        <f>10550-3043-1268</f>
        <v>6239</v>
      </c>
      <c r="G36" s="38">
        <f>28360+3259-3772-875</f>
        <v>26972</v>
      </c>
      <c r="P36" s="48" t="s">
        <v>513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  <c r="F40">
        <v>2329</v>
      </c>
      <c r="G40">
        <v>2455</v>
      </c>
      <c r="H40">
        <v>2455</v>
      </c>
      <c r="P40" s="48" t="s">
        <v>516</v>
      </c>
    </row>
    <row r="41" spans="5:16">
      <c r="E41" s="1" t="s">
        <v>43</v>
      </c>
    </row>
    <row r="42" spans="5:16">
      <c r="E42" s="1" t="s">
        <v>44</v>
      </c>
      <c r="F42" s="38">
        <f>37812+163417+2500</f>
        <v>203729</v>
      </c>
      <c r="G42">
        <f>103877+525726+16848</f>
        <v>646451</v>
      </c>
      <c r="H42">
        <v>16848</v>
      </c>
      <c r="P42" s="48" t="s">
        <v>516</v>
      </c>
    </row>
    <row r="43" spans="5:16">
      <c r="E43" s="6" t="s">
        <v>45</v>
      </c>
      <c r="F43" s="7">
        <f>F32+F33+F34+F35+F36+F37+F38+F39+F40+F41+F42</f>
        <v>333726</v>
      </c>
      <c r="G43" s="7">
        <f>G32+G33+G34+G35+G36+G37+G38+G39+G40+G41+G42</f>
        <v>790484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-146037</v>
      </c>
      <c r="G44" s="7">
        <f>IF(G4=$BF$1,"",G30+G31-G43)</f>
        <v>-564651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</row>
    <row r="45" spans="5:16">
      <c r="E45" s="1" t="s">
        <v>47</v>
      </c>
      <c r="P45" s="49"/>
    </row>
    <row r="46" spans="5:16">
      <c r="E46" s="1" t="s">
        <v>48</v>
      </c>
      <c r="P46" s="49"/>
    </row>
    <row r="47" spans="5:16">
      <c r="E47" s="1" t="s">
        <v>49</v>
      </c>
      <c r="F47" s="38">
        <f>-4473</f>
        <v>-4473</v>
      </c>
      <c r="G47" s="38">
        <f>20939</f>
        <v>20939</v>
      </c>
      <c r="P47" s="48" t="s">
        <v>513</v>
      </c>
    </row>
    <row r="48" spans="5:16">
      <c r="E48" s="1" t="s">
        <v>50</v>
      </c>
      <c r="F48" s="38">
        <v>495</v>
      </c>
      <c r="G48" s="38">
        <v>-480</v>
      </c>
      <c r="P48" s="48" t="s">
        <v>513</v>
      </c>
    </row>
    <row r="49" spans="5:16">
      <c r="E49" s="1" t="s">
        <v>51</v>
      </c>
      <c r="F49">
        <v>59214</v>
      </c>
      <c r="G49">
        <v>67901</v>
      </c>
      <c r="H49">
        <v>67901</v>
      </c>
      <c r="P49" s="48" t="s">
        <v>516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G52"/>
      <c r="H52">
        <v>-480</v>
      </c>
      <c r="P52" s="48" t="s">
        <v>532</v>
      </c>
    </row>
    <row r="53" spans="5:16">
      <c r="E53" s="1" t="s">
        <v>55</v>
      </c>
    </row>
    <row r="54" spans="5:16">
      <c r="E54" s="1" t="s">
        <v>56</v>
      </c>
      <c r="F54">
        <v>91305</v>
      </c>
      <c r="G54">
        <v>-2650</v>
      </c>
      <c r="H54">
        <v>-2650</v>
      </c>
      <c r="P54" s="48" t="s">
        <v>516</v>
      </c>
    </row>
    <row r="55" spans="5:16">
      <c r="E55" s="1" t="s">
        <v>57</v>
      </c>
    </row>
    <row r="56" spans="5:16">
      <c r="E56" s="1" t="s">
        <v>58</v>
      </c>
      <c r="G56">
        <v>0</v>
      </c>
      <c r="H56">
        <v>46831</v>
      </c>
    </row>
    <row r="57" spans="5:16">
      <c r="E57" s="1" t="s">
        <v>59</v>
      </c>
      <c r="F57">
        <v>1153</v>
      </c>
      <c r="G57">
        <v>3071</v>
      </c>
      <c r="H57">
        <v>3071</v>
      </c>
      <c r="P57" s="48" t="s">
        <v>516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-116771</v>
      </c>
      <c r="G59" s="7">
        <f>IF(G4=$BF$1,"",G44+G45+G46+G47+G48-G49-G50-G51+G52-G53+G54+G55-G56+G57+G58)</f>
        <v>-611672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</row>
    <row r="60" spans="5:16">
      <c r="E60" s="1" t="s">
        <v>62</v>
      </c>
      <c r="G60">
        <v>6538</v>
      </c>
      <c r="H60">
        <v>-67078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5">
      <c r="E65" s="12"/>
    </row>
    <row r="66" spans="5:15">
      <c r="E66" s="12" t="s">
        <v>65</v>
      </c>
    </row>
    <row r="67" spans="5:15">
      <c r="E67" s="6" t="s">
        <v>66</v>
      </c>
      <c r="F67" s="7">
        <f>SUM(F59,-F60,-ABS(F61),-F62,-F66)</f>
        <v>-116771</v>
      </c>
      <c r="G67" s="7">
        <f>IF(G4=$BF$1,"",SUM(G59,-G60,-ABS(G61),-G62,-G66))</f>
        <v>-618210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</row>
    <row r="68" spans="5:15">
      <c r="E68" s="1" t="s">
        <v>67</v>
      </c>
      <c r="G68">
        <v>10852</v>
      </c>
      <c r="H68">
        <v>-19234</v>
      </c>
    </row>
    <row r="69" spans="5:15">
      <c r="E69" s="1" t="s">
        <v>68</v>
      </c>
    </row>
    <row r="70" spans="5:15">
      <c r="E70" s="1" t="s">
        <v>69</v>
      </c>
    </row>
    <row r="71" spans="5:15">
      <c r="E71" s="6" t="s">
        <v>70</v>
      </c>
      <c r="F71" s="7">
        <f>SUM(F67:F70)</f>
        <v>-116771</v>
      </c>
      <c r="G71" s="7">
        <f t="shared" ref="G71:O71" si="14">IF(G4=$BF$1,"",SUM(G67:G70))</f>
        <v>-607358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5">
      <c r="E72" s="12"/>
    </row>
    <row r="74" spans="5:15">
      <c r="E74" s="1" t="s">
        <v>71</v>
      </c>
    </row>
    <row r="75" spans="5:15">
      <c r="E75" s="1" t="s">
        <v>72</v>
      </c>
    </row>
    <row r="76" spans="5:15">
      <c r="E76" s="1" t="s">
        <v>73</v>
      </c>
    </row>
    <row r="77" spans="5:15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-116771</v>
      </c>
      <c r="G83" s="7">
        <f t="shared" ref="G83:O83" si="15">IF(G4=$BF$1,"",SUM(G71:G82))</f>
        <v>-607358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>
        <v>22525</v>
      </c>
      <c r="G92">
        <v>21661</v>
      </c>
      <c r="P92" s="48" t="s">
        <v>516</v>
      </c>
    </row>
    <row r="93" spans="5:16">
      <c r="E93" s="1" t="s">
        <v>85</v>
      </c>
    </row>
    <row r="94" spans="5:16">
      <c r="E94" s="1" t="s">
        <v>86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22525</v>
      </c>
      <c r="G98" s="7">
        <f>IF(G4=$BF$1,"",G89+G90+G91+G92+G93+G94+G95+G96)</f>
        <v>21661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</row>
    <row r="99" spans="5:16">
      <c r="E99" s="1" t="s">
        <v>89</v>
      </c>
      <c r="F99">
        <v>-17644</v>
      </c>
      <c r="G99">
        <v>-15567</v>
      </c>
    </row>
    <row r="100" spans="5:16">
      <c r="E100" s="6" t="s">
        <v>90</v>
      </c>
      <c r="F100" s="7">
        <f>F98+F99</f>
        <v>4881</v>
      </c>
      <c r="G100" s="7">
        <f t="shared" ref="G100:O100" si="17">IF(G4=$BF$1,"",G98+G99)</f>
        <v>6094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50"/>
    </row>
    <row r="101" spans="5:16">
      <c r="E101" s="1" t="s">
        <v>91</v>
      </c>
      <c r="F101">
        <v>26099</v>
      </c>
      <c r="G101">
        <v>63882</v>
      </c>
    </row>
    <row r="102" spans="5:16">
      <c r="E102" s="1" t="s">
        <v>92</v>
      </c>
      <c r="F102">
        <v>337700</v>
      </c>
      <c r="G102">
        <v>465722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363799</v>
      </c>
      <c r="G104" s="7">
        <f t="shared" ref="G104:O104" si="18">IF(G4=$BF$1,"",G101+G102+G103)</f>
        <v>529604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>
        <v>0</v>
      </c>
      <c r="G111">
        <v>4492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  <c r="F115">
        <v>89691</v>
      </c>
      <c r="G115">
        <v>90887</v>
      </c>
    </row>
    <row r="116" spans="5:16">
      <c r="E116" s="1" t="s">
        <v>106</v>
      </c>
    </row>
    <row r="117" spans="5:16">
      <c r="E117" s="1" t="s">
        <v>107</v>
      </c>
    </row>
    <row r="118" spans="5:16" ht="25.5">
      <c r="E118" s="1" t="s">
        <v>108</v>
      </c>
    </row>
    <row r="122" spans="5:16" ht="25.5">
      <c r="E122" s="1" t="s">
        <v>109</v>
      </c>
    </row>
    <row r="123" spans="5:16">
      <c r="E123" s="1" t="s">
        <v>110</v>
      </c>
    </row>
    <row r="124" spans="5:16">
      <c r="E124" s="1" t="s">
        <v>111</v>
      </c>
      <c r="F124" s="38">
        <v>14560</v>
      </c>
      <c r="P124" s="48" t="s">
        <v>513</v>
      </c>
    </row>
    <row r="125" spans="5:16">
      <c r="E125" s="1" t="s">
        <v>112</v>
      </c>
      <c r="F125" s="38">
        <v>5979</v>
      </c>
      <c r="G125" s="38">
        <v>6268</v>
      </c>
      <c r="P125" s="48" t="s">
        <v>513</v>
      </c>
    </row>
    <row r="126" spans="5:16">
      <c r="E126" s="1" t="s">
        <v>113</v>
      </c>
      <c r="F126"/>
      <c r="G126"/>
      <c r="P126" s="48" t="s">
        <v>532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478910</v>
      </c>
      <c r="G128" s="7">
        <f t="shared" ref="G128:O128" si="19">IF(G4=$BF$1,"",G100+SUM(G104:G126))</f>
        <v>637345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50"/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66609</v>
      </c>
      <c r="G130">
        <v>65927</v>
      </c>
    </row>
    <row r="131" spans="5:15">
      <c r="E131" s="1" t="s">
        <v>118</v>
      </c>
    </row>
    <row r="132" spans="5:15">
      <c r="E132" s="1" t="s">
        <v>119</v>
      </c>
    </row>
    <row r="133" spans="5:15">
      <c r="E133" s="1" t="s">
        <v>120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66609</v>
      </c>
      <c r="G140" s="7">
        <f t="shared" ref="G140:O140" si="20">IF(G4=$BF$1,"",G130+G131+G132+G133+G134+G135+G136+G139)</f>
        <v>65927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</row>
    <row r="145" spans="5:16">
      <c r="E145" s="6" t="s">
        <v>127</v>
      </c>
      <c r="F145" s="7">
        <f>F141+F142+F143+F144</f>
        <v>0</v>
      </c>
      <c r="G145" s="7">
        <f t="shared" ref="G145:O145" si="21">IF(G4=$BF$1,"",G141+G142+G143+G144)</f>
        <v>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 ht="25.5">
      <c r="E146" s="1" t="s">
        <v>128</v>
      </c>
    </row>
    <row r="147" spans="5:16" ht="25.5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</row>
    <row r="155" spans="5:16">
      <c r="E155" s="1" t="s">
        <v>135</v>
      </c>
      <c r="F155">
        <v>4802</v>
      </c>
      <c r="G155">
        <v>0</v>
      </c>
      <c r="P155" s="48" t="s">
        <v>516</v>
      </c>
    </row>
    <row r="156" spans="5:16">
      <c r="E156" s="12" t="s">
        <v>136</v>
      </c>
    </row>
    <row r="157" spans="5:16">
      <c r="E157" s="12" t="s">
        <v>137</v>
      </c>
      <c r="F157">
        <v>37671</v>
      </c>
      <c r="G157">
        <v>66625</v>
      </c>
    </row>
    <row r="158" spans="5:16">
      <c r="E158" s="1" t="s">
        <v>138</v>
      </c>
      <c r="F158">
        <v>28057</v>
      </c>
      <c r="G158">
        <v>51850</v>
      </c>
    </row>
    <row r="159" spans="5:16">
      <c r="E159" s="1" t="s">
        <v>139</v>
      </c>
      <c r="F159" s="38">
        <v>16026</v>
      </c>
      <c r="G159" s="38">
        <v>48766</v>
      </c>
      <c r="P159" s="48" t="s">
        <v>513</v>
      </c>
    </row>
    <row r="160" spans="5:16">
      <c r="E160" s="6" t="s">
        <v>140</v>
      </c>
      <c r="F160" s="7">
        <f>F146+F147+F148+F149+F150+F151+F152+F153+F154+F155+F156+F157+F158+F159</f>
        <v>86556</v>
      </c>
      <c r="G160" s="7">
        <f>IF(G4=$BF$1,"",G146+G147+G148+G149+G150+G151+G152+G153+G154+G155+G156+G157+G158+G159)</f>
        <v>167241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153165</v>
      </c>
      <c r="G161" s="7">
        <f t="shared" ref="G161:O161" si="22">IF(G4=$BF$1,"",G140+G145+G160)</f>
        <v>233168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50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  <c r="F167">
        <v>54263</v>
      </c>
      <c r="G167">
        <v>44349</v>
      </c>
      <c r="P167" s="48" t="s">
        <v>516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 ht="25.5">
      <c r="E173" s="1" t="s">
        <v>152</v>
      </c>
    </row>
    <row r="174" spans="5:16" ht="25.5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v>44856</v>
      </c>
      <c r="G184">
        <v>49191</v>
      </c>
    </row>
    <row r="185" spans="5:16">
      <c r="E185" s="12" t="s">
        <v>162</v>
      </c>
      <c r="F185">
        <v>5405</v>
      </c>
      <c r="G185">
        <v>5525</v>
      </c>
    </row>
    <row r="187" spans="5:16">
      <c r="E187" s="1" t="s">
        <v>163</v>
      </c>
      <c r="F187">
        <v>9788</v>
      </c>
      <c r="G187">
        <v>13581</v>
      </c>
    </row>
    <row r="188" spans="5:16">
      <c r="E188" s="1" t="s">
        <v>164</v>
      </c>
      <c r="F188"/>
      <c r="G188"/>
      <c r="P188" s="48" t="s">
        <v>532</v>
      </c>
    </row>
    <row r="189" spans="5:16">
      <c r="E189" s="6" t="s">
        <v>13</v>
      </c>
      <c r="F189" s="7">
        <f>SUM(F163:F188)</f>
        <v>114312</v>
      </c>
      <c r="G189" s="7">
        <f t="shared" ref="G189:O189" si="23">IF(G4=$BF$1,"",SUM(G163:G188))</f>
        <v>112646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50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  <c r="F193" s="38">
        <v>620966</v>
      </c>
      <c r="G193" s="38">
        <v>756493</v>
      </c>
      <c r="P193" s="48" t="s">
        <v>513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  <c r="G198" s="38">
        <v>531</v>
      </c>
      <c r="P198" s="48" t="s">
        <v>513</v>
      </c>
    </row>
    <row r="199" spans="5:16" ht="25.5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>
        <v>4566</v>
      </c>
      <c r="G203">
        <v>11466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v>3829</v>
      </c>
      <c r="G209">
        <v>10066</v>
      </c>
      <c r="P209" s="48" t="s">
        <v>513</v>
      </c>
    </row>
    <row r="210" spans="5:16">
      <c r="E210" s="6" t="s">
        <v>14</v>
      </c>
      <c r="F210" s="7">
        <f>SUM(F191:F209)</f>
        <v>629361</v>
      </c>
      <c r="G210" s="7">
        <f t="shared" ref="G210:O210" si="24">IF(G4=$BF$1,"",SUM(G191:G209))</f>
        <v>778556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50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v>1037383</v>
      </c>
      <c r="G212">
        <v>1044608</v>
      </c>
    </row>
    <row r="213" spans="5:16">
      <c r="E213" s="1" t="s">
        <v>183</v>
      </c>
    </row>
    <row r="214" spans="5:16">
      <c r="E214" s="1" t="s">
        <v>184</v>
      </c>
    </row>
    <row r="215" spans="5:16" ht="25.5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-312796</v>
      </c>
      <c r="G217">
        <v>-223718</v>
      </c>
    </row>
    <row r="218" spans="5:16">
      <c r="E218" s="1" t="s">
        <v>188</v>
      </c>
    </row>
    <row r="219" spans="5:16">
      <c r="E219" s="1" t="s">
        <v>189</v>
      </c>
      <c r="F219">
        <v>-53068</v>
      </c>
      <c r="G219">
        <v>-51280</v>
      </c>
    </row>
    <row r="220" spans="5:16">
      <c r="E220" s="1" t="s">
        <v>190</v>
      </c>
    </row>
    <row r="221" spans="5:16">
      <c r="E221" s="1" t="s">
        <v>67</v>
      </c>
      <c r="F221">
        <f>34137+26999</f>
        <v>61136</v>
      </c>
      <c r="G221">
        <f>30287+23444</f>
        <v>53731</v>
      </c>
      <c r="P221" s="48" t="s">
        <v>516</v>
      </c>
    </row>
    <row r="222" spans="5:16">
      <c r="E222" s="1" t="s">
        <v>191</v>
      </c>
    </row>
    <row r="223" spans="5:16">
      <c r="E223" s="1" t="s">
        <v>192</v>
      </c>
      <c r="F223">
        <v>-844253</v>
      </c>
      <c r="G223">
        <v>-844030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-111598</v>
      </c>
      <c r="G227" s="7">
        <f t="shared" ref="G227:O227" si="25">IF(G4=$BF$1,"",SUM(G212:G226))</f>
        <v>-20689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50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/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</row>
    <row r="268" spans="5:15">
      <c r="E268" s="1" t="s">
        <v>233</v>
      </c>
    </row>
    <row r="269" spans="5:15" ht="25.5">
      <c r="E269" s="1" t="s">
        <v>234</v>
      </c>
    </row>
    <row r="270" spans="5:15" ht="25.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2071</v>
      </c>
      <c r="G271">
        <v>1714</v>
      </c>
    </row>
    <row r="272" spans="5:15">
      <c r="E272" s="1" t="s">
        <v>237</v>
      </c>
    </row>
    <row r="273" spans="5:7" ht="25.5" customHeight="1">
      <c r="E273" s="1" t="s">
        <v>238</v>
      </c>
    </row>
    <row r="274" spans="5:7">
      <c r="E274" s="1" t="s">
        <v>239</v>
      </c>
    </row>
    <row r="275" spans="5:7" ht="25.5" customHeight="1">
      <c r="E275" s="1" t="s">
        <v>240</v>
      </c>
      <c r="F275">
        <v>50778</v>
      </c>
      <c r="G275">
        <v>120997</v>
      </c>
    </row>
    <row r="276" spans="5:7">
      <c r="E276" s="1" t="s">
        <v>241</v>
      </c>
      <c r="F276">
        <v>-84299</v>
      </c>
      <c r="G276">
        <v>24010</v>
      </c>
    </row>
    <row r="277" spans="5:7" ht="25.5" customHeight="1">
      <c r="E277" s="1" t="s">
        <v>242</v>
      </c>
    </row>
    <row r="278" spans="5:7">
      <c r="E278" s="1" t="s">
        <v>243</v>
      </c>
      <c r="F278">
        <v>662</v>
      </c>
      <c r="G278">
        <v>8744</v>
      </c>
    </row>
    <row r="279" spans="5:7" ht="25.5">
      <c r="E279" s="1" t="s">
        <v>244</v>
      </c>
      <c r="F279">
        <v>-3043</v>
      </c>
      <c r="G279">
        <v>3338</v>
      </c>
    </row>
    <row r="280" spans="5:7" ht="25.5" customHeight="1">
      <c r="E280" s="1" t="s">
        <v>245</v>
      </c>
    </row>
    <row r="281" spans="5:7" ht="25.5" customHeight="1">
      <c r="E281" s="1" t="s">
        <v>246</v>
      </c>
    </row>
    <row r="284" spans="5:7">
      <c r="E284" s="1" t="s">
        <v>247</v>
      </c>
    </row>
    <row r="285" spans="5:7" ht="25.5">
      <c r="E285" s="1" t="s">
        <v>248</v>
      </c>
    </row>
    <row r="286" spans="5:7" ht="25.5" customHeight="1">
      <c r="E286" s="1" t="s">
        <v>249</v>
      </c>
    </row>
    <row r="287" spans="5:7" ht="25.5">
      <c r="E287" s="1" t="s">
        <v>250</v>
      </c>
    </row>
    <row r="288" spans="5:7">
      <c r="E288" s="1" t="s">
        <v>251</v>
      </c>
      <c r="F288">
        <v>-2004</v>
      </c>
      <c r="G288">
        <v>-104169</v>
      </c>
    </row>
    <row r="289" spans="5:15">
      <c r="E289" s="12" t="s">
        <v>252</v>
      </c>
    </row>
    <row r="290" spans="5:15">
      <c r="E290" s="12" t="s">
        <v>253</v>
      </c>
    </row>
    <row r="291" spans="5:15" ht="25.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-35835</v>
      </c>
      <c r="G296" s="7">
        <f>IF(G4=$BF$1,"",G271+G272+G273+G274+G275+G276+G277+G278+G279+G280+G281+G282+G283+G284+G285+G286+G287+G288+G289+G290+G291+G292+G293+G294+G295)</f>
        <v>54634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 ht="25.5">
      <c r="E297" s="6" t="s">
        <v>259</v>
      </c>
      <c r="F297" s="7">
        <f>MIN(F267,F268,F269)+F296</f>
        <v>-35835</v>
      </c>
      <c r="G297" s="7">
        <f t="shared" ref="G297:O297" si="27">IF(G4=$BF$1,"",MIN(F267,F268,F269)+F296)</f>
        <v>-35835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 ht="25.5">
      <c r="E299" s="1" t="s">
        <v>261</v>
      </c>
    </row>
    <row r="300" spans="5:15" ht="25.5">
      <c r="E300" s="1" t="s">
        <v>262</v>
      </c>
    </row>
    <row r="301" spans="5:15" ht="25.5">
      <c r="E301" s="1" t="s">
        <v>263</v>
      </c>
    </row>
    <row r="302" spans="5:15" ht="25.5" customHeight="1">
      <c r="E302" s="1" t="s">
        <v>264</v>
      </c>
    </row>
    <row r="303" spans="5:15" ht="25.5">
      <c r="E303" s="1" t="s">
        <v>265</v>
      </c>
      <c r="F303">
        <v>13103</v>
      </c>
      <c r="G303">
        <v>-6481</v>
      </c>
    </row>
    <row r="305" spans="5:15" ht="25.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-520</v>
      </c>
      <c r="G309">
        <v>-3470</v>
      </c>
    </row>
    <row r="310" spans="5:15" ht="25.5">
      <c r="E310" s="1" t="s">
        <v>270</v>
      </c>
    </row>
    <row r="311" spans="5:15" ht="25.5">
      <c r="E311" s="1" t="s">
        <v>271</v>
      </c>
    </row>
    <row r="312" spans="5:15" ht="25.5">
      <c r="E312" s="1" t="s">
        <v>272</v>
      </c>
    </row>
    <row r="313" spans="5:15" ht="25.5">
      <c r="E313" s="1" t="s">
        <v>273</v>
      </c>
      <c r="F313">
        <v>204</v>
      </c>
      <c r="G313">
        <v>23212</v>
      </c>
    </row>
    <row r="314" spans="5:15">
      <c r="E314" s="1" t="s">
        <v>274</v>
      </c>
    </row>
    <row r="315" spans="5:15" ht="25.5">
      <c r="E315" s="1" t="s">
        <v>275</v>
      </c>
    </row>
    <row r="316" spans="5:15">
      <c r="E316" s="1" t="s">
        <v>276</v>
      </c>
      <c r="F316">
        <v>13646</v>
      </c>
      <c r="G316">
        <v>-36528</v>
      </c>
    </row>
    <row r="317" spans="5:15">
      <c r="E317" s="1" t="s">
        <v>277</v>
      </c>
      <c r="F317">
        <v>-77</v>
      </c>
      <c r="G317">
        <v>-6367</v>
      </c>
    </row>
    <row r="318" spans="5:15" ht="25.5">
      <c r="E318" s="6" t="s">
        <v>278</v>
      </c>
      <c r="F318" s="7">
        <f>F299+F300+F301+F302+F303+F304+F305+F306+F307+F308+F309+F310+F311+F312+F313+F314+F315+F316+F317</f>
        <v>26356</v>
      </c>
      <c r="G318" s="7">
        <f>IF(G4=$BF$1,"",G299+G300+G301+G302+G303+G304+G305+G306+G307+G308+G309+G310+G311+G312+G313+G314+G315+G316+G317)</f>
        <v>-29634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-9479</v>
      </c>
      <c r="G319" s="7">
        <f t="shared" ref="G319:O319" si="28">IF(G4=$BF$1,"",G297+G318)</f>
        <v>-65469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 ht="25.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 ht="25.5">
      <c r="E323" s="1" t="s">
        <v>283</v>
      </c>
    </row>
    <row r="324" spans="5:15">
      <c r="E324" s="12"/>
    </row>
    <row r="325" spans="5:15" ht="25.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 ht="25.5">
      <c r="E326" s="6" t="s">
        <v>285</v>
      </c>
      <c r="F326" s="7">
        <f>F325+F319</f>
        <v>-9479</v>
      </c>
      <c r="G326" s="7">
        <f t="shared" ref="G326:O326" si="30">IF(G4=$BF$1,"",G325+G319)</f>
        <v>-65469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-829</v>
      </c>
      <c r="G328">
        <v>-870</v>
      </c>
    </row>
    <row r="329" spans="5:15">
      <c r="E329" s="1" t="s">
        <v>288</v>
      </c>
    </row>
    <row r="330" spans="5:15">
      <c r="E330" s="1" t="s">
        <v>289</v>
      </c>
    </row>
    <row r="331" spans="5:15" ht="25.5">
      <c r="E331" s="1" t="s">
        <v>290</v>
      </c>
    </row>
    <row r="332" spans="5:15" ht="25.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 ht="25.5">
      <c r="E336" s="12" t="s">
        <v>295</v>
      </c>
    </row>
    <row r="337" spans="5:15" ht="25.5">
      <c r="E337" s="6" t="s">
        <v>296</v>
      </c>
      <c r="F337" s="7">
        <f>SUM(F328:F336)</f>
        <v>-829</v>
      </c>
      <c r="G337" s="7">
        <f>IF(G4=$BF$1,"",SUM(G328:G336))</f>
        <v>-870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</row>
    <row r="340" spans="5:15">
      <c r="E340" s="1" t="s">
        <v>299</v>
      </c>
    </row>
    <row r="341" spans="5:15" ht="25.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 ht="25.5">
      <c r="E352" s="6" t="s">
        <v>311</v>
      </c>
      <c r="F352" s="7">
        <f>SUM(F339:F351)</f>
        <v>0</v>
      </c>
      <c r="G352" s="7">
        <f>IF(G4=$BF$1,"",SUM(G339:G351))</f>
        <v>0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-10308</v>
      </c>
      <c r="G353" s="7">
        <f t="shared" ref="G353:O353" si="33">IF(G4=$BF$1,"",G326+G337+G352)</f>
        <v>-66339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 ht="25.5">
      <c r="E354" s="1" t="s">
        <v>313</v>
      </c>
    </row>
    <row r="355" spans="5:15" ht="25.5">
      <c r="E355" s="6" t="s">
        <v>314</v>
      </c>
      <c r="F355" s="7">
        <f>F353+F354</f>
        <v>-10308</v>
      </c>
      <c r="G355" s="7">
        <f t="shared" ref="G355:O355" si="34">IF(G4=$BF$1,"",G353+G354)</f>
        <v>-66339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 ht="25.5">
      <c r="E356" s="1" t="s">
        <v>315</v>
      </c>
    </row>
    <row r="357" spans="5:15">
      <c r="E357" s="6" t="s">
        <v>316</v>
      </c>
      <c r="F357" s="7">
        <f>F355+F356</f>
        <v>-10308</v>
      </c>
      <c r="G357" s="7">
        <f t="shared" ref="G357:O357" si="35">IF(G4=$BF$1,"",G355+G356)</f>
        <v>-66339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-0.16890357033737319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-0.80773942221885608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-0.27390515707404717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1</v>
      </c>
      <c r="G369" s="27">
        <f t="shared" si="41"/>
        <v>1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-0.77807969566676793</v>
      </c>
      <c r="G370" s="27">
        <f t="shared" si="42"/>
        <v>-2.5003033214809172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-0.62215153791644684</v>
      </c>
      <c r="G371" s="28">
        <f t="shared" si="43"/>
        <v>-2.6894120876931185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-0.18474231697187835</v>
      </c>
      <c r="G372" s="27">
        <f t="shared" si="44"/>
        <v>-0.69770124053288118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1.0463538773096293</v>
      </c>
      <c r="G373" s="27">
        <f t="shared" si="45"/>
        <v>29.356566291265889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1.1765581616105685</v>
      </c>
      <c r="G376" s="30">
        <f t="shared" si="47"/>
        <v>1.0237664457624411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-6.6638559830821338</v>
      </c>
      <c r="G377" s="30">
        <f t="shared" si="48"/>
        <v>-43.076127410701339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-2.4662579795318673</v>
      </c>
      <c r="G378" s="30">
        <f t="shared" si="49"/>
        <v>-8.3157980000294547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1.3398855763174471</v>
      </c>
      <c r="G382" s="32">
        <f t="shared" si="51"/>
        <v>2.0699181506666902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1.3398855763174471</v>
      </c>
      <c r="G383" s="32">
        <f t="shared" si="52"/>
        <v>2.0699181506666902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0.5826947302120512</v>
      </c>
      <c r="G384" s="32">
        <f t="shared" si="53"/>
        <v>0.58525824263622317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-8.292217789908321E-2</v>
      </c>
      <c r="G385" s="32">
        <f t="shared" si="54"/>
        <v>-0.58119240807485395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 ht="25.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66609</v>
      </c>
      <c r="G418" s="17">
        <f>G130-G417</f>
        <v>65927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/>
  </sheetViews>
  <sheetFormatPr defaultRowHeight="12.75"/>
  <cols>
    <col min="1" max="2" width="36.7109375" style="40" customWidth="1"/>
    <col min="3" max="3" width="8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25.5">
      <c r="A1" s="39" t="s">
        <v>508</v>
      </c>
      <c r="B1" s="39" t="s">
        <v>509</v>
      </c>
      <c r="C1" s="39" t="s">
        <v>510</v>
      </c>
      <c r="D1" s="39" t="s">
        <v>511</v>
      </c>
      <c r="E1" s="39"/>
    </row>
    <row r="2" spans="1:5">
      <c r="A2" s="41" t="s">
        <v>515</v>
      </c>
      <c r="B2" s="41" t="s">
        <v>514</v>
      </c>
      <c r="C2" s="39">
        <v>1</v>
      </c>
      <c r="D2" s="39" t="s">
        <v>512</v>
      </c>
      <c r="E2" s="39"/>
    </row>
    <row r="3" spans="1:5">
      <c r="A3" s="42" t="s">
        <v>518</v>
      </c>
      <c r="B3" s="42" t="s">
        <v>517</v>
      </c>
      <c r="C3" s="39">
        <v>0</v>
      </c>
      <c r="D3" s="39" t="s">
        <v>512</v>
      </c>
    </row>
    <row r="4" spans="1:5">
      <c r="A4" s="41" t="s">
        <v>519</v>
      </c>
      <c r="B4" s="41" t="s">
        <v>538</v>
      </c>
      <c r="C4" s="39">
        <v>0</v>
      </c>
      <c r="D4" s="39" t="s">
        <v>512</v>
      </c>
    </row>
    <row r="5" spans="1:5">
      <c r="A5" t="s">
        <v>521</v>
      </c>
      <c r="B5" t="s">
        <v>520</v>
      </c>
      <c r="C5" s="39">
        <v>0</v>
      </c>
      <c r="D5" s="39" t="s">
        <v>512</v>
      </c>
    </row>
    <row r="6" spans="1:5">
      <c r="A6" s="43" t="s">
        <v>522</v>
      </c>
      <c r="B6" s="43" t="s">
        <v>538</v>
      </c>
      <c r="C6" s="39">
        <v>0</v>
      </c>
      <c r="D6" s="39" t="s">
        <v>512</v>
      </c>
    </row>
    <row r="7" spans="1:5">
      <c r="A7" s="41" t="s">
        <v>523</v>
      </c>
      <c r="B7" s="41" t="s">
        <v>538</v>
      </c>
      <c r="C7" s="39">
        <v>0</v>
      </c>
      <c r="D7" s="39" t="s">
        <v>512</v>
      </c>
    </row>
    <row r="8" spans="1:5">
      <c r="A8" s="42" t="s">
        <v>524</v>
      </c>
      <c r="B8" s="42" t="s">
        <v>538</v>
      </c>
      <c r="C8" s="39">
        <v>0</v>
      </c>
      <c r="D8" s="39" t="s">
        <v>512</v>
      </c>
    </row>
    <row r="9" spans="1:5">
      <c r="A9" s="42" t="s">
        <v>526</v>
      </c>
      <c r="B9" s="42" t="s">
        <v>525</v>
      </c>
      <c r="C9" s="39">
        <v>0</v>
      </c>
      <c r="D9" s="39" t="s">
        <v>512</v>
      </c>
    </row>
    <row r="10" spans="1:5">
      <c r="A10" s="44" t="s">
        <v>527</v>
      </c>
      <c r="B10" s="42" t="s">
        <v>525</v>
      </c>
      <c r="C10" s="39">
        <v>0</v>
      </c>
      <c r="D10" s="39" t="s">
        <v>512</v>
      </c>
    </row>
    <row r="11" spans="1:5">
      <c r="A11" s="45" t="s">
        <v>528</v>
      </c>
      <c r="B11" s="45" t="s">
        <v>525</v>
      </c>
      <c r="C11" s="39">
        <v>0</v>
      </c>
      <c r="D11" s="39" t="s">
        <v>512</v>
      </c>
    </row>
    <row r="12" spans="1:5">
      <c r="A12" s="46" t="s">
        <v>529</v>
      </c>
      <c r="B12" s="46" t="s">
        <v>51</v>
      </c>
      <c r="C12" s="39">
        <v>0</v>
      </c>
      <c r="D12" s="39" t="s">
        <v>512</v>
      </c>
    </row>
    <row r="13" spans="1:5">
      <c r="A13" s="44" t="s">
        <v>531</v>
      </c>
      <c r="B13" s="44" t="s">
        <v>530</v>
      </c>
      <c r="C13" s="39">
        <v>1</v>
      </c>
      <c r="D13" s="39" t="s">
        <v>512</v>
      </c>
    </row>
    <row r="14" spans="1:5">
      <c r="A14" s="44" t="s">
        <v>534</v>
      </c>
      <c r="B14" s="44" t="s">
        <v>533</v>
      </c>
      <c r="C14" s="39">
        <v>1</v>
      </c>
      <c r="D14" s="39" t="s">
        <v>512</v>
      </c>
    </row>
    <row r="15" spans="1:5">
      <c r="A15" s="46" t="s">
        <v>535</v>
      </c>
      <c r="B15" s="46" t="s">
        <v>49</v>
      </c>
      <c r="C15" s="39">
        <v>1</v>
      </c>
      <c r="D15" s="39" t="s">
        <v>512</v>
      </c>
    </row>
    <row r="16" spans="1:5">
      <c r="A16" s="46" t="s">
        <v>537</v>
      </c>
      <c r="B16" s="46" t="s">
        <v>536</v>
      </c>
      <c r="C16" s="39">
        <v>1</v>
      </c>
      <c r="D16" s="39" t="s">
        <v>512</v>
      </c>
    </row>
    <row r="17" spans="1:4">
      <c r="A17" s="46" t="s">
        <v>539</v>
      </c>
      <c r="B17" s="46" t="s">
        <v>542</v>
      </c>
      <c r="C17" s="39">
        <v>1</v>
      </c>
      <c r="D17" s="39" t="s">
        <v>512</v>
      </c>
    </row>
    <row r="18" spans="1:4">
      <c r="A18" s="46" t="s">
        <v>540</v>
      </c>
      <c r="B18" s="46" t="s">
        <v>541</v>
      </c>
      <c r="C18" s="39">
        <v>1</v>
      </c>
      <c r="D18" s="39" t="s">
        <v>512</v>
      </c>
    </row>
    <row r="19" spans="1:4">
      <c r="A19" s="45" t="s">
        <v>544</v>
      </c>
      <c r="B19" s="45" t="s">
        <v>543</v>
      </c>
      <c r="C19" s="39">
        <v>1</v>
      </c>
      <c r="D19" s="39" t="s">
        <v>512</v>
      </c>
    </row>
    <row r="20" spans="1:4">
      <c r="A20" s="45" t="s">
        <v>545</v>
      </c>
      <c r="B20" s="45" t="s">
        <v>139</v>
      </c>
      <c r="C20" s="39">
        <v>1</v>
      </c>
      <c r="D20" s="39" t="s">
        <v>512</v>
      </c>
    </row>
    <row r="21" spans="1:4">
      <c r="A21" s="45" t="s">
        <v>547</v>
      </c>
      <c r="B21" s="45" t="s">
        <v>546</v>
      </c>
      <c r="C21" s="39">
        <v>1</v>
      </c>
      <c r="D21" s="39" t="s">
        <v>512</v>
      </c>
    </row>
    <row r="22" spans="1:4">
      <c r="A22" s="46" t="s">
        <v>544</v>
      </c>
      <c r="B22" s="46" t="s">
        <v>111</v>
      </c>
      <c r="C22" s="39">
        <v>1</v>
      </c>
      <c r="D22" s="39" t="s">
        <v>512</v>
      </c>
    </row>
    <row r="23" spans="1:4">
      <c r="A23" s="47" t="s">
        <v>548</v>
      </c>
      <c r="B23" s="46" t="s">
        <v>146</v>
      </c>
      <c r="C23" s="39">
        <v>1</v>
      </c>
      <c r="D23" s="39" t="s">
        <v>512</v>
      </c>
    </row>
    <row r="24" spans="1:4">
      <c r="A24" s="46" t="s">
        <v>550</v>
      </c>
      <c r="B24" s="46" t="s">
        <v>549</v>
      </c>
      <c r="C24" s="39">
        <v>1</v>
      </c>
      <c r="D24" s="39" t="s">
        <v>512</v>
      </c>
    </row>
    <row r="25" spans="1:4">
      <c r="A25" s="46" t="s">
        <v>551</v>
      </c>
      <c r="B25" s="46" t="s">
        <v>168</v>
      </c>
      <c r="C25" s="39">
        <v>1</v>
      </c>
      <c r="D25" s="39" t="s">
        <v>512</v>
      </c>
    </row>
    <row r="26" spans="1:4">
      <c r="A26" s="46" t="s">
        <v>553</v>
      </c>
      <c r="B26" s="46" t="s">
        <v>552</v>
      </c>
      <c r="C26" s="39">
        <v>1</v>
      </c>
      <c r="D26" s="39" t="s">
        <v>512</v>
      </c>
    </row>
    <row r="27" spans="1:4">
      <c r="A27" s="46" t="s">
        <v>555</v>
      </c>
      <c r="B27" s="47" t="s">
        <v>554</v>
      </c>
      <c r="C27" s="39">
        <v>1</v>
      </c>
      <c r="D27" s="39" t="s">
        <v>512</v>
      </c>
    </row>
    <row r="28" spans="1:4">
      <c r="A28" t="s">
        <v>418</v>
      </c>
      <c r="B28" s="47" t="s">
        <v>554</v>
      </c>
      <c r="C28" s="39">
        <v>1</v>
      </c>
      <c r="D28" s="39" t="s">
        <v>512</v>
      </c>
    </row>
    <row r="29" spans="1:4">
      <c r="A29" s="46"/>
      <c r="B29" s="47"/>
      <c r="C29" s="39"/>
      <c r="D29" s="39"/>
    </row>
    <row r="30" spans="1:4">
      <c r="A30" s="42"/>
      <c r="B30" s="47"/>
      <c r="C30" s="39"/>
      <c r="D30" s="39"/>
    </row>
    <row r="31" spans="1:4">
      <c r="A31" s="42"/>
      <c r="B31" s="42"/>
      <c r="C31" s="39"/>
      <c r="D31" s="39"/>
    </row>
    <row r="32" spans="1:4">
      <c r="A32" s="42"/>
      <c r="B32" s="42"/>
      <c r="C32" s="39"/>
      <c r="D32" s="39"/>
    </row>
    <row r="33" spans="1:4">
      <c r="A33" s="44"/>
      <c r="B33" s="47"/>
      <c r="C33" s="39"/>
      <c r="D33" s="39"/>
    </row>
    <row r="34" spans="1:4">
      <c r="A34" s="44"/>
      <c r="B34" s="47"/>
      <c r="C34" s="39"/>
      <c r="D34" s="39"/>
    </row>
    <row r="35" spans="1:4">
      <c r="A35" s="44"/>
      <c r="B35" s="47"/>
      <c r="C35" s="39"/>
      <c r="D35" s="39"/>
    </row>
    <row r="36" spans="1:4">
      <c r="A36"/>
      <c r="B36" s="42"/>
      <c r="C36" s="39"/>
      <c r="D36" s="39"/>
    </row>
    <row r="37" spans="1:4">
      <c r="A37"/>
      <c r="B37" s="47"/>
      <c r="C37" s="39"/>
      <c r="D37" s="39"/>
    </row>
    <row r="38" spans="1:4">
      <c r="A38"/>
      <c r="B38" s="42"/>
      <c r="C38" s="39"/>
      <c r="D38" s="39"/>
    </row>
    <row r="39" spans="1:4">
      <c r="A39" s="44"/>
      <c r="B39" s="47"/>
      <c r="C39" s="39"/>
      <c r="D39" s="39"/>
    </row>
    <row r="40" spans="1:4">
      <c r="A40" s="42"/>
      <c r="B40" s="47"/>
      <c r="C40" s="39"/>
      <c r="D40" s="39"/>
    </row>
    <row r="41" spans="1:4">
      <c r="A41" s="42"/>
      <c r="B41" s="47"/>
      <c r="C41" s="39"/>
      <c r="D41" s="39"/>
    </row>
    <row r="42" spans="1:4">
      <c r="A42" s="47"/>
      <c r="B42" s="47"/>
      <c r="C42" s="39"/>
      <c r="D42" s="39"/>
    </row>
    <row r="43" spans="1:4">
      <c r="A43" s="44"/>
      <c r="B43" s="47"/>
      <c r="C43" s="39"/>
      <c r="D43" s="39"/>
    </row>
    <row r="44" spans="1:4">
      <c r="A44" s="42"/>
      <c r="B44" s="47"/>
      <c r="C44" s="39"/>
      <c r="D44" s="39"/>
    </row>
    <row r="45" spans="1:4">
      <c r="A45" s="44"/>
      <c r="B45" s="47"/>
      <c r="C45" s="39"/>
      <c r="D45" s="39"/>
    </row>
    <row r="46" spans="1:4">
      <c r="A46" s="47"/>
      <c r="B46" s="47"/>
      <c r="C46" s="39"/>
      <c r="D46" s="39"/>
    </row>
    <row r="47" spans="1:4">
      <c r="A47" s="47"/>
      <c r="B47" s="47"/>
      <c r="C47" s="39"/>
      <c r="D47" s="39"/>
    </row>
    <row r="48" spans="1:4">
      <c r="A48" s="47"/>
      <c r="B48" s="47"/>
      <c r="C48" s="39"/>
      <c r="D48" s="39"/>
    </row>
    <row r="49" spans="1:4">
      <c r="A49" s="47"/>
      <c r="B49" s="47"/>
      <c r="C49" s="39"/>
      <c r="D49" s="39"/>
    </row>
    <row r="50" spans="1:4">
      <c r="A50" s="47"/>
      <c r="B50" s="47"/>
      <c r="C50" s="39"/>
      <c r="D50" s="39"/>
    </row>
    <row r="51" spans="1:4">
      <c r="A51"/>
      <c r="B51" s="47"/>
      <c r="C51" s="39"/>
      <c r="D51" s="39"/>
    </row>
    <row r="52" spans="1:4">
      <c r="A52" s="47"/>
      <c r="B52" s="47"/>
      <c r="C52" s="39"/>
      <c r="D52" s="39"/>
    </row>
    <row r="53" spans="1:4">
      <c r="A53" s="47"/>
      <c r="B53" s="47"/>
      <c r="C53" s="39"/>
      <c r="D53" s="39"/>
    </row>
    <row r="54" spans="1:4">
      <c r="A54" s="47"/>
      <c r="B54" s="47"/>
      <c r="C54" s="39"/>
      <c r="D54" s="39"/>
    </row>
    <row r="55" spans="1:4">
      <c r="A55" s="47"/>
      <c r="B55" s="47"/>
      <c r="C55" s="39"/>
      <c r="D55" s="39"/>
    </row>
    <row r="56" spans="1:4">
      <c r="A56" s="47"/>
      <c r="B56" s="47"/>
      <c r="C56" s="39"/>
      <c r="D56" s="39"/>
    </row>
    <row r="57" spans="1:4">
      <c r="A57" s="47"/>
      <c r="B57" s="47"/>
      <c r="C57" s="39"/>
      <c r="D57" s="39"/>
    </row>
    <row r="58" spans="1:4">
      <c r="A58" s="47"/>
      <c r="B58" s="47"/>
      <c r="C58" s="39"/>
      <c r="D58" s="39"/>
    </row>
    <row r="59" spans="1:4">
      <c r="A59" s="47"/>
      <c r="B59" s="47"/>
      <c r="C59" s="39"/>
      <c r="D59" s="39"/>
    </row>
    <row r="60" spans="1:4">
      <c r="A60" s="47"/>
      <c r="B60" s="47"/>
      <c r="C60" s="39"/>
      <c r="D60" s="39"/>
    </row>
    <row r="61" spans="1:4">
      <c r="A61" s="47"/>
      <c r="B61" s="47"/>
      <c r="C61" s="39"/>
      <c r="D61" s="39"/>
    </row>
    <row r="62" spans="1:4">
      <c r="A62" s="47"/>
      <c r="B62" s="47"/>
      <c r="C62" s="39"/>
      <c r="D62" s="39"/>
    </row>
    <row r="63" spans="1:4">
      <c r="C63" s="39"/>
      <c r="D63" s="39"/>
    </row>
    <row r="64" spans="1:4">
      <c r="C64" s="39"/>
      <c r="D64" s="39"/>
    </row>
    <row r="65" spans="3:4">
      <c r="C65" s="39"/>
      <c r="D65" s="39"/>
    </row>
    <row r="66" spans="3:4">
      <c r="C66" s="39"/>
      <c r="D66" s="39"/>
    </row>
    <row r="67" spans="3:4">
      <c r="C67" s="39"/>
      <c r="D67" s="39"/>
    </row>
    <row r="68" spans="3:4">
      <c r="C68" s="39"/>
      <c r="D68" s="39"/>
    </row>
    <row r="69" spans="3:4">
      <c r="C69" s="39"/>
      <c r="D69" s="3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RowHeight="12.75"/>
  <cols>
    <col min="1" max="4" width="25.7109375" customWidth="1"/>
  </cols>
  <sheetData>
    <row r="1" spans="1:6">
      <c r="A1" t="s">
        <v>374</v>
      </c>
    </row>
    <row r="2" spans="1:6">
      <c r="A2" t="s">
        <v>375</v>
      </c>
    </row>
    <row r="3" spans="1:6">
      <c r="E3">
        <v>31</v>
      </c>
      <c r="F3">
        <v>31</v>
      </c>
    </row>
    <row r="4" spans="1:6">
      <c r="E4">
        <v>2018</v>
      </c>
      <c r="F4">
        <v>2017</v>
      </c>
    </row>
    <row r="5" spans="1:6">
      <c r="A5" t="s">
        <v>376</v>
      </c>
    </row>
    <row r="6" spans="1:6">
      <c r="A6" t="s">
        <v>377</v>
      </c>
      <c r="B6" t="s">
        <v>116</v>
      </c>
      <c r="C6" t="s">
        <v>116</v>
      </c>
      <c r="D6" t="s">
        <v>116</v>
      </c>
    </row>
    <row r="7" spans="1:6">
      <c r="A7" t="s">
        <v>378</v>
      </c>
      <c r="B7" t="s">
        <v>117</v>
      </c>
      <c r="C7" t="s">
        <v>117</v>
      </c>
      <c r="D7" t="s">
        <v>116</v>
      </c>
      <c r="E7">
        <v>66609</v>
      </c>
      <c r="F7">
        <v>65927</v>
      </c>
    </row>
    <row r="8" spans="1:6">
      <c r="A8" t="s">
        <v>379</v>
      </c>
      <c r="B8" t="s">
        <v>113</v>
      </c>
      <c r="C8" t="s">
        <v>113</v>
      </c>
      <c r="D8" t="s">
        <v>80</v>
      </c>
      <c r="E8">
        <v>16026</v>
      </c>
      <c r="F8">
        <v>48766</v>
      </c>
    </row>
    <row r="9" spans="1:6">
      <c r="A9" t="s">
        <v>380</v>
      </c>
      <c r="B9" t="s">
        <v>352</v>
      </c>
      <c r="C9" t="s">
        <v>137</v>
      </c>
      <c r="D9" t="s">
        <v>116</v>
      </c>
      <c r="E9">
        <v>37671</v>
      </c>
      <c r="F9">
        <v>66625</v>
      </c>
    </row>
    <row r="10" spans="1:6">
      <c r="A10" t="s">
        <v>381</v>
      </c>
      <c r="B10" t="s">
        <v>135</v>
      </c>
      <c r="C10" t="s">
        <v>135</v>
      </c>
      <c r="D10" t="s">
        <v>116</v>
      </c>
      <c r="E10">
        <v>4802</v>
      </c>
    </row>
    <row r="11" spans="1:6">
      <c r="A11" t="s">
        <v>382</v>
      </c>
      <c r="B11" t="s">
        <v>138</v>
      </c>
      <c r="C11" t="s">
        <v>138</v>
      </c>
      <c r="D11" t="s">
        <v>116</v>
      </c>
      <c r="E11">
        <v>28057</v>
      </c>
      <c r="F11">
        <v>51850</v>
      </c>
    </row>
    <row r="12" spans="1:6">
      <c r="A12" t="s">
        <v>12</v>
      </c>
      <c r="B12" t="s">
        <v>12</v>
      </c>
      <c r="C12" t="s">
        <v>12</v>
      </c>
      <c r="D12" t="s">
        <v>116</v>
      </c>
      <c r="E12">
        <v>153165</v>
      </c>
      <c r="F12">
        <v>233168</v>
      </c>
    </row>
    <row r="13" spans="1:6">
      <c r="A13" t="s">
        <v>383</v>
      </c>
      <c r="B13" t="s">
        <v>384</v>
      </c>
      <c r="C13" t="s">
        <v>84</v>
      </c>
      <c r="D13" t="s">
        <v>80</v>
      </c>
    </row>
    <row r="14" spans="1:6">
      <c r="A14" t="s">
        <v>385</v>
      </c>
      <c r="B14" t="s">
        <v>84</v>
      </c>
      <c r="C14" t="s">
        <v>84</v>
      </c>
      <c r="D14" t="s">
        <v>80</v>
      </c>
      <c r="E14">
        <v>22525</v>
      </c>
      <c r="F14">
        <v>21661</v>
      </c>
    </row>
    <row r="15" spans="1:6">
      <c r="A15" t="s">
        <v>386</v>
      </c>
      <c r="B15" t="s">
        <v>89</v>
      </c>
      <c r="C15" t="s">
        <v>89</v>
      </c>
      <c r="D15" t="s">
        <v>80</v>
      </c>
      <c r="E15">
        <v>-17644</v>
      </c>
      <c r="F15">
        <v>-15567</v>
      </c>
    </row>
    <row r="16" spans="1:6">
      <c r="D16" t="s">
        <v>80</v>
      </c>
      <c r="E16">
        <v>4881</v>
      </c>
      <c r="F16">
        <v>6094</v>
      </c>
    </row>
    <row r="17" spans="1:6">
      <c r="A17" t="s">
        <v>387</v>
      </c>
      <c r="B17" t="s">
        <v>113</v>
      </c>
      <c r="C17" t="s">
        <v>113</v>
      </c>
      <c r="D17" t="s">
        <v>80</v>
      </c>
    </row>
    <row r="18" spans="1:6">
      <c r="A18" t="s">
        <v>388</v>
      </c>
      <c r="B18" t="s">
        <v>113</v>
      </c>
      <c r="C18" t="s">
        <v>113</v>
      </c>
      <c r="D18" t="s">
        <v>80</v>
      </c>
      <c r="E18">
        <v>5979</v>
      </c>
      <c r="F18">
        <v>6268</v>
      </c>
    </row>
    <row r="19" spans="1:6">
      <c r="A19" t="s">
        <v>381</v>
      </c>
      <c r="B19" t="s">
        <v>135</v>
      </c>
      <c r="C19" t="s">
        <v>135</v>
      </c>
      <c r="D19" t="s">
        <v>116</v>
      </c>
      <c r="E19">
        <v>14560</v>
      </c>
    </row>
    <row r="20" spans="1:6">
      <c r="A20" t="s">
        <v>389</v>
      </c>
      <c r="B20" t="s">
        <v>101</v>
      </c>
      <c r="C20" t="s">
        <v>101</v>
      </c>
      <c r="D20" t="s">
        <v>80</v>
      </c>
      <c r="F20">
        <v>4492</v>
      </c>
    </row>
    <row r="21" spans="1:6">
      <c r="A21" t="s">
        <v>390</v>
      </c>
      <c r="B21" t="s">
        <v>391</v>
      </c>
      <c r="C21" t="s">
        <v>92</v>
      </c>
      <c r="D21" t="s">
        <v>80</v>
      </c>
      <c r="E21">
        <v>337700</v>
      </c>
      <c r="F21">
        <v>465722</v>
      </c>
    </row>
    <row r="22" spans="1:6">
      <c r="A22" t="s">
        <v>392</v>
      </c>
      <c r="B22" t="s">
        <v>105</v>
      </c>
      <c r="C22" t="s">
        <v>105</v>
      </c>
      <c r="D22" t="s">
        <v>80</v>
      </c>
      <c r="E22">
        <v>89691</v>
      </c>
      <c r="F22">
        <v>90887</v>
      </c>
    </row>
    <row r="23" spans="1:6">
      <c r="A23" t="s">
        <v>393</v>
      </c>
      <c r="B23" t="s">
        <v>393</v>
      </c>
      <c r="C23" t="s">
        <v>91</v>
      </c>
      <c r="D23" t="s">
        <v>80</v>
      </c>
      <c r="E23">
        <v>26099</v>
      </c>
      <c r="F23">
        <v>63882</v>
      </c>
    </row>
    <row r="24" spans="1:6">
      <c r="D24" t="s">
        <v>80</v>
      </c>
      <c r="E24">
        <v>474029</v>
      </c>
      <c r="F24">
        <v>631251</v>
      </c>
    </row>
    <row r="25" spans="1:6">
      <c r="A25" t="s">
        <v>16</v>
      </c>
      <c r="D25" t="s">
        <v>80</v>
      </c>
      <c r="E25">
        <v>632075</v>
      </c>
      <c r="F25">
        <v>870513</v>
      </c>
    </row>
    <row r="26" spans="1:6">
      <c r="A26" t="s">
        <v>394</v>
      </c>
      <c r="D26" t="s">
        <v>80</v>
      </c>
    </row>
    <row r="27" spans="1:6">
      <c r="A27" t="s">
        <v>395</v>
      </c>
      <c r="B27" t="s">
        <v>141</v>
      </c>
      <c r="C27" t="s">
        <v>141</v>
      </c>
      <c r="D27" t="s">
        <v>141</v>
      </c>
    </row>
    <row r="28" spans="1:6">
      <c r="A28" t="s">
        <v>396</v>
      </c>
      <c r="B28" t="s">
        <v>397</v>
      </c>
      <c r="C28" t="s">
        <v>161</v>
      </c>
      <c r="D28" t="s">
        <v>141</v>
      </c>
      <c r="E28">
        <v>44856</v>
      </c>
      <c r="F28">
        <v>49191</v>
      </c>
    </row>
    <row r="29" spans="1:6">
      <c r="A29" t="s">
        <v>398</v>
      </c>
      <c r="B29" t="s">
        <v>399</v>
      </c>
      <c r="C29" t="s">
        <v>162</v>
      </c>
      <c r="D29" t="s">
        <v>141</v>
      </c>
      <c r="E29">
        <v>5405</v>
      </c>
      <c r="F29">
        <v>5525</v>
      </c>
    </row>
    <row r="30" spans="1:6">
      <c r="A30" t="s">
        <v>400</v>
      </c>
      <c r="B30" t="s">
        <v>146</v>
      </c>
      <c r="C30" t="s">
        <v>146</v>
      </c>
      <c r="D30" t="s">
        <v>141</v>
      </c>
      <c r="E30">
        <v>54263</v>
      </c>
      <c r="F30">
        <v>44349</v>
      </c>
    </row>
    <row r="31" spans="1:6">
      <c r="A31" t="s">
        <v>401</v>
      </c>
      <c r="B31" t="s">
        <v>163</v>
      </c>
      <c r="C31" t="s">
        <v>163</v>
      </c>
      <c r="D31" t="s">
        <v>141</v>
      </c>
      <c r="E31">
        <v>9788</v>
      </c>
      <c r="F31">
        <v>13581</v>
      </c>
    </row>
    <row r="32" spans="1:6">
      <c r="A32" t="s">
        <v>402</v>
      </c>
      <c r="B32" t="s">
        <v>13</v>
      </c>
      <c r="C32" t="s">
        <v>13</v>
      </c>
      <c r="D32" t="s">
        <v>141</v>
      </c>
      <c r="E32">
        <v>114312</v>
      </c>
      <c r="F32">
        <v>112646</v>
      </c>
    </row>
    <row r="33" spans="1:6">
      <c r="A33" t="s">
        <v>403</v>
      </c>
      <c r="B33" t="s">
        <v>178</v>
      </c>
      <c r="C33" t="s">
        <v>178</v>
      </c>
      <c r="D33" t="s">
        <v>165</v>
      </c>
      <c r="E33">
        <v>4566</v>
      </c>
      <c r="F33">
        <v>11466</v>
      </c>
    </row>
    <row r="34" spans="1:6">
      <c r="A34" t="s">
        <v>404</v>
      </c>
      <c r="B34" t="s">
        <v>164</v>
      </c>
      <c r="C34" t="s">
        <v>164</v>
      </c>
      <c r="D34" t="s">
        <v>141</v>
      </c>
      <c r="F34">
        <v>531</v>
      </c>
    </row>
    <row r="35" spans="1:6">
      <c r="A35" t="s">
        <v>405</v>
      </c>
      <c r="B35" t="s">
        <v>146</v>
      </c>
      <c r="C35" t="s">
        <v>146</v>
      </c>
      <c r="D35" t="s">
        <v>141</v>
      </c>
      <c r="E35">
        <v>620966</v>
      </c>
      <c r="F35">
        <v>756493</v>
      </c>
    </row>
    <row r="36" spans="1:6">
      <c r="A36" t="s">
        <v>406</v>
      </c>
      <c r="B36" t="s">
        <v>164</v>
      </c>
      <c r="C36" t="s">
        <v>164</v>
      </c>
      <c r="D36" t="s">
        <v>141</v>
      </c>
      <c r="E36">
        <v>3829</v>
      </c>
      <c r="F36">
        <v>10066</v>
      </c>
    </row>
    <row r="37" spans="1:6">
      <c r="A37" t="s">
        <v>407</v>
      </c>
      <c r="B37" t="s">
        <v>164</v>
      </c>
      <c r="C37" t="s">
        <v>164</v>
      </c>
      <c r="D37" t="s">
        <v>141</v>
      </c>
      <c r="E37">
        <v>743673</v>
      </c>
      <c r="F37">
        <v>891202</v>
      </c>
    </row>
    <row r="38" spans="1:6">
      <c r="A38" t="s">
        <v>408</v>
      </c>
      <c r="B38" t="s">
        <v>67</v>
      </c>
      <c r="C38" t="s">
        <v>67</v>
      </c>
      <c r="D38" t="s">
        <v>141</v>
      </c>
      <c r="E38">
        <v>34137</v>
      </c>
      <c r="F38">
        <v>30287</v>
      </c>
    </row>
    <row r="39" spans="1:6">
      <c r="A39" t="s">
        <v>409</v>
      </c>
      <c r="B39" t="s">
        <v>180</v>
      </c>
      <c r="C39" t="s">
        <v>180</v>
      </c>
      <c r="D39" t="s">
        <v>165</v>
      </c>
    </row>
    <row r="40" spans="1:6">
      <c r="A40" t="s">
        <v>410</v>
      </c>
      <c r="D40" t="s">
        <v>141</v>
      </c>
    </row>
    <row r="41" spans="1:6">
      <c r="A41" t="s">
        <v>411</v>
      </c>
      <c r="B41" t="s">
        <v>182</v>
      </c>
      <c r="C41" t="s">
        <v>182</v>
      </c>
      <c r="D41" t="s">
        <v>181</v>
      </c>
      <c r="E41">
        <v>11</v>
      </c>
      <c r="F41">
        <v>9</v>
      </c>
    </row>
    <row r="42" spans="1:6">
      <c r="A42" t="s">
        <v>412</v>
      </c>
      <c r="B42" t="s">
        <v>182</v>
      </c>
      <c r="C42" t="s">
        <v>182</v>
      </c>
      <c r="D42" t="s">
        <v>181</v>
      </c>
      <c r="E42">
        <v>1037372</v>
      </c>
      <c r="F42">
        <v>1044599</v>
      </c>
    </row>
    <row r="43" spans="1:6">
      <c r="A43" t="s">
        <v>413</v>
      </c>
      <c r="B43" t="s">
        <v>187</v>
      </c>
      <c r="C43" t="s">
        <v>187</v>
      </c>
      <c r="D43" t="s">
        <v>181</v>
      </c>
      <c r="E43">
        <v>-312796</v>
      </c>
      <c r="F43">
        <v>-223718</v>
      </c>
    </row>
    <row r="44" spans="1:6">
      <c r="A44" t="s">
        <v>414</v>
      </c>
      <c r="B44" t="s">
        <v>189</v>
      </c>
      <c r="C44" t="s">
        <v>189</v>
      </c>
      <c r="D44" t="s">
        <v>181</v>
      </c>
      <c r="E44">
        <v>-53068</v>
      </c>
      <c r="F44">
        <v>-51280</v>
      </c>
    </row>
    <row r="45" spans="1:6">
      <c r="A45" t="s">
        <v>415</v>
      </c>
      <c r="B45" t="s">
        <v>416</v>
      </c>
      <c r="C45" t="s">
        <v>192</v>
      </c>
      <c r="D45" t="s">
        <v>181</v>
      </c>
      <c r="E45">
        <v>-844253</v>
      </c>
      <c r="F45">
        <v>-844030</v>
      </c>
    </row>
    <row r="46" spans="1:6">
      <c r="A46" t="s">
        <v>417</v>
      </c>
      <c r="D46" t="s">
        <v>181</v>
      </c>
      <c r="E46">
        <v>-172734</v>
      </c>
      <c r="F46">
        <v>-74420</v>
      </c>
    </row>
    <row r="47" spans="1:6">
      <c r="A47" t="s">
        <v>418</v>
      </c>
      <c r="B47" t="s">
        <v>67</v>
      </c>
      <c r="C47" t="s">
        <v>67</v>
      </c>
      <c r="D47" t="s">
        <v>181</v>
      </c>
      <c r="E47">
        <v>26999</v>
      </c>
      <c r="F47">
        <v>23444</v>
      </c>
    </row>
    <row r="48" spans="1:6">
      <c r="A48" t="s">
        <v>419</v>
      </c>
      <c r="D48" t="s">
        <v>181</v>
      </c>
      <c r="E48">
        <v>-145735</v>
      </c>
      <c r="F48">
        <v>-50976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/>
  </sheetViews>
  <sheetFormatPr defaultRowHeight="12.75"/>
  <cols>
    <col min="1" max="4" width="25.7109375" customWidth="1"/>
  </cols>
  <sheetData>
    <row r="1" spans="1:7">
      <c r="A1" t="s">
        <v>420</v>
      </c>
      <c r="E1" t="s">
        <v>420</v>
      </c>
    </row>
    <row r="2" spans="1:7">
      <c r="A2" t="s">
        <v>421</v>
      </c>
      <c r="E2" t="s">
        <v>421</v>
      </c>
    </row>
    <row r="3" spans="1:7">
      <c r="A3" t="s">
        <v>422</v>
      </c>
      <c r="E3" t="s">
        <v>422</v>
      </c>
    </row>
    <row r="4" spans="1:7">
      <c r="A4" t="s">
        <v>4</v>
      </c>
      <c r="E4" t="s">
        <v>4</v>
      </c>
    </row>
    <row r="5" spans="1:7">
      <c r="A5" t="s">
        <v>423</v>
      </c>
      <c r="B5" t="s">
        <v>424</v>
      </c>
      <c r="C5" t="s">
        <v>26</v>
      </c>
      <c r="E5" t="s">
        <v>423</v>
      </c>
      <c r="F5">
        <v>187689</v>
      </c>
      <c r="G5">
        <v>225833</v>
      </c>
    </row>
    <row r="6" spans="1:7">
      <c r="A6" t="s">
        <v>425</v>
      </c>
      <c r="B6" t="s">
        <v>36</v>
      </c>
      <c r="C6" t="s">
        <v>36</v>
      </c>
      <c r="D6" t="s">
        <v>424</v>
      </c>
      <c r="E6" t="s">
        <v>425</v>
      </c>
      <c r="F6">
        <v>121429</v>
      </c>
      <c r="G6">
        <v>114606</v>
      </c>
    </row>
    <row r="7" spans="1:7">
      <c r="A7" t="s">
        <v>426</v>
      </c>
      <c r="D7" t="s">
        <v>424</v>
      </c>
      <c r="E7" t="s">
        <v>426</v>
      </c>
      <c r="F7">
        <v>10550</v>
      </c>
      <c r="G7">
        <v>28360</v>
      </c>
    </row>
    <row r="8" spans="1:7">
      <c r="A8" t="s">
        <v>427</v>
      </c>
      <c r="B8" t="s">
        <v>42</v>
      </c>
      <c r="C8" t="s">
        <v>42</v>
      </c>
      <c r="D8" t="s">
        <v>424</v>
      </c>
      <c r="E8" t="s">
        <v>427</v>
      </c>
      <c r="F8">
        <v>2329</v>
      </c>
      <c r="G8">
        <v>2455</v>
      </c>
    </row>
    <row r="9" spans="1:7">
      <c r="A9" t="s">
        <v>428</v>
      </c>
      <c r="D9" t="s">
        <v>424</v>
      </c>
      <c r="E9" t="s">
        <v>428</v>
      </c>
      <c r="F9">
        <v>-3043</v>
      </c>
      <c r="G9">
        <v>3259</v>
      </c>
    </row>
    <row r="10" spans="1:7">
      <c r="A10" t="s">
        <v>429</v>
      </c>
      <c r="D10" t="s">
        <v>424</v>
      </c>
      <c r="E10" t="s">
        <v>429</v>
      </c>
      <c r="G10">
        <v>-3772</v>
      </c>
    </row>
    <row r="11" spans="1:7">
      <c r="A11" t="s">
        <v>430</v>
      </c>
      <c r="D11" t="s">
        <v>424</v>
      </c>
      <c r="E11" t="s">
        <v>430</v>
      </c>
      <c r="F11">
        <v>-1268</v>
      </c>
      <c r="G11">
        <v>-875</v>
      </c>
    </row>
    <row r="12" spans="1:7">
      <c r="A12" t="s">
        <v>431</v>
      </c>
      <c r="D12" t="s">
        <v>424</v>
      </c>
      <c r="E12" t="s">
        <v>431</v>
      </c>
      <c r="F12">
        <v>37812</v>
      </c>
      <c r="G12">
        <v>103877</v>
      </c>
    </row>
    <row r="13" spans="1:7">
      <c r="A13" t="s">
        <v>432</v>
      </c>
      <c r="D13" t="s">
        <v>424</v>
      </c>
      <c r="E13" t="s">
        <v>432</v>
      </c>
      <c r="F13">
        <v>136417</v>
      </c>
      <c r="G13">
        <v>525726</v>
      </c>
    </row>
    <row r="14" spans="1:7">
      <c r="A14" t="s">
        <v>433</v>
      </c>
      <c r="B14" t="s">
        <v>44</v>
      </c>
      <c r="C14" t="s">
        <v>44</v>
      </c>
      <c r="D14" t="s">
        <v>424</v>
      </c>
      <c r="E14" t="s">
        <v>433</v>
      </c>
      <c r="F14">
        <v>2500</v>
      </c>
      <c r="G14">
        <v>16848</v>
      </c>
    </row>
    <row r="15" spans="1:7">
      <c r="A15" t="s">
        <v>434</v>
      </c>
      <c r="B15" t="s">
        <v>435</v>
      </c>
      <c r="C15" t="s">
        <v>46</v>
      </c>
      <c r="D15" t="s">
        <v>424</v>
      </c>
      <c r="E15" t="s">
        <v>434</v>
      </c>
      <c r="F15">
        <v>-119037</v>
      </c>
      <c r="G15">
        <v>-564651</v>
      </c>
    </row>
    <row r="16" spans="1:7">
      <c r="A16" t="s">
        <v>436</v>
      </c>
      <c r="B16" t="s">
        <v>56</v>
      </c>
      <c r="C16" t="s">
        <v>56</v>
      </c>
      <c r="D16" t="s">
        <v>424</v>
      </c>
      <c r="E16" t="s">
        <v>436</v>
      </c>
    </row>
    <row r="17" spans="1:7">
      <c r="A17" t="s">
        <v>437</v>
      </c>
      <c r="B17" t="s">
        <v>51</v>
      </c>
      <c r="C17" t="s">
        <v>51</v>
      </c>
      <c r="D17" t="s">
        <v>424</v>
      </c>
      <c r="E17" t="s">
        <v>437</v>
      </c>
      <c r="F17">
        <v>59214</v>
      </c>
      <c r="G17">
        <v>67901</v>
      </c>
    </row>
    <row r="18" spans="1:7">
      <c r="A18" t="s">
        <v>438</v>
      </c>
      <c r="B18" t="s">
        <v>54</v>
      </c>
      <c r="C18" t="s">
        <v>54</v>
      </c>
      <c r="D18" t="s">
        <v>424</v>
      </c>
      <c r="E18" t="s">
        <v>438</v>
      </c>
      <c r="F18">
        <v>-495</v>
      </c>
      <c r="G18">
        <v>-480</v>
      </c>
    </row>
    <row r="19" spans="1:7">
      <c r="A19" t="s">
        <v>439</v>
      </c>
      <c r="B19" t="s">
        <v>56</v>
      </c>
      <c r="C19" t="s">
        <v>56</v>
      </c>
      <c r="D19" t="s">
        <v>424</v>
      </c>
      <c r="E19" t="s">
        <v>439</v>
      </c>
      <c r="F19">
        <v>-91305</v>
      </c>
      <c r="G19">
        <v>-2650</v>
      </c>
    </row>
    <row r="20" spans="1:7">
      <c r="A20" t="s">
        <v>440</v>
      </c>
      <c r="B20" t="s">
        <v>441</v>
      </c>
      <c r="C20" t="s">
        <v>33</v>
      </c>
      <c r="D20" t="s">
        <v>424</v>
      </c>
      <c r="E20" t="s">
        <v>440</v>
      </c>
      <c r="F20">
        <v>-4473</v>
      </c>
      <c r="G20">
        <v>20939</v>
      </c>
    </row>
    <row r="21" spans="1:7">
      <c r="A21" t="s">
        <v>442</v>
      </c>
      <c r="B21" t="s">
        <v>59</v>
      </c>
      <c r="C21" t="s">
        <v>59</v>
      </c>
      <c r="D21" t="s">
        <v>424</v>
      </c>
      <c r="E21" t="s">
        <v>442</v>
      </c>
      <c r="F21">
        <v>1153</v>
      </c>
      <c r="G21">
        <v>3071</v>
      </c>
    </row>
    <row r="22" spans="1:7">
      <c r="A22" t="s">
        <v>443</v>
      </c>
      <c r="B22" t="s">
        <v>441</v>
      </c>
      <c r="C22" t="s">
        <v>33</v>
      </c>
      <c r="D22" t="s">
        <v>424</v>
      </c>
      <c r="E22" t="s">
        <v>443</v>
      </c>
      <c r="F22">
        <v>-35906</v>
      </c>
      <c r="G22">
        <v>88781</v>
      </c>
    </row>
    <row r="23" spans="1:7">
      <c r="A23" t="s">
        <v>444</v>
      </c>
      <c r="B23" t="s">
        <v>445</v>
      </c>
      <c r="C23" t="s">
        <v>61</v>
      </c>
      <c r="D23" t="s">
        <v>424</v>
      </c>
      <c r="E23" t="s">
        <v>444</v>
      </c>
      <c r="F23">
        <v>-83131</v>
      </c>
      <c r="G23">
        <v>-653432</v>
      </c>
    </row>
    <row r="24" spans="1:7">
      <c r="A24" t="s">
        <v>446</v>
      </c>
      <c r="B24" t="s">
        <v>62</v>
      </c>
      <c r="C24" t="s">
        <v>62</v>
      </c>
      <c r="D24" t="s">
        <v>424</v>
      </c>
      <c r="E24" t="s">
        <v>446</v>
      </c>
      <c r="F24">
        <v>6538</v>
      </c>
      <c r="G24">
        <v>-95977</v>
      </c>
    </row>
    <row r="25" spans="1:7">
      <c r="A25" t="s">
        <v>447</v>
      </c>
      <c r="B25" t="s">
        <v>435</v>
      </c>
      <c r="C25" t="s">
        <v>46</v>
      </c>
      <c r="D25" t="s">
        <v>424</v>
      </c>
      <c r="E25" t="s">
        <v>447</v>
      </c>
      <c r="F25">
        <v>-89669</v>
      </c>
      <c r="G25">
        <v>-557455</v>
      </c>
    </row>
    <row r="26" spans="1:7">
      <c r="A26" t="s">
        <v>448</v>
      </c>
      <c r="B26" t="s">
        <v>449</v>
      </c>
      <c r="C26" t="s">
        <v>67</v>
      </c>
      <c r="D26" t="s">
        <v>424</v>
      </c>
      <c r="E26" t="s">
        <v>448</v>
      </c>
      <c r="F26">
        <v>10852</v>
      </c>
      <c r="G26">
        <v>-22177</v>
      </c>
    </row>
    <row r="27" spans="1:7">
      <c r="A27" t="s">
        <v>450</v>
      </c>
      <c r="B27" t="s">
        <v>435</v>
      </c>
      <c r="C27" t="s">
        <v>46</v>
      </c>
      <c r="D27" t="s">
        <v>424</v>
      </c>
      <c r="E27" t="s">
        <v>450</v>
      </c>
    </row>
    <row r="28" spans="1:7">
      <c r="A28" t="s">
        <v>451</v>
      </c>
      <c r="D28" t="s">
        <v>424</v>
      </c>
      <c r="E28" t="s">
        <v>451</v>
      </c>
      <c r="F28">
        <v>-100521</v>
      </c>
      <c r="G28">
        <v>-535278</v>
      </c>
    </row>
    <row r="29" spans="1:7">
      <c r="A29" t="s">
        <v>452</v>
      </c>
      <c r="B29" t="s">
        <v>435</v>
      </c>
      <c r="C29" t="s">
        <v>46</v>
      </c>
      <c r="D29" t="s">
        <v>424</v>
      </c>
      <c r="E29" t="s">
        <v>452</v>
      </c>
      <c r="G29">
        <v>-26232</v>
      </c>
    </row>
    <row r="30" spans="1:7">
      <c r="A30" t="s">
        <v>453</v>
      </c>
      <c r="D30" t="s">
        <v>424</v>
      </c>
      <c r="E30" t="s">
        <v>453</v>
      </c>
      <c r="G30">
        <v>104099</v>
      </c>
    </row>
    <row r="31" spans="1:7">
      <c r="A31" t="s">
        <v>454</v>
      </c>
      <c r="B31" t="s">
        <v>62</v>
      </c>
      <c r="C31" t="s">
        <v>62</v>
      </c>
      <c r="D31" t="s">
        <v>424</v>
      </c>
      <c r="E31" t="s">
        <v>454</v>
      </c>
      <c r="G31">
        <v>28899</v>
      </c>
    </row>
    <row r="32" spans="1:7">
      <c r="A32" t="s">
        <v>455</v>
      </c>
      <c r="D32" t="s">
        <v>424</v>
      </c>
      <c r="E32" t="s">
        <v>455</v>
      </c>
      <c r="G32">
        <v>48968</v>
      </c>
    </row>
    <row r="33" spans="1:7">
      <c r="A33" t="s">
        <v>456</v>
      </c>
      <c r="B33" t="s">
        <v>67</v>
      </c>
      <c r="C33" t="s">
        <v>67</v>
      </c>
      <c r="D33" t="s">
        <v>424</v>
      </c>
      <c r="E33" t="s">
        <v>456</v>
      </c>
      <c r="G33">
        <v>2943</v>
      </c>
    </row>
    <row r="34" spans="1:7">
      <c r="A34" t="s">
        <v>457</v>
      </c>
      <c r="B34" t="s">
        <v>58</v>
      </c>
      <c r="C34" t="s">
        <v>58</v>
      </c>
      <c r="D34" t="s">
        <v>424</v>
      </c>
      <c r="E34" t="s">
        <v>457</v>
      </c>
      <c r="G34">
        <v>46025</v>
      </c>
    </row>
    <row r="35" spans="1:7">
      <c r="A35" t="s">
        <v>458</v>
      </c>
      <c r="D35" t="s">
        <v>424</v>
      </c>
      <c r="E35" t="s">
        <v>458</v>
      </c>
      <c r="F35">
        <v>-100521</v>
      </c>
      <c r="G35">
        <v>-489253</v>
      </c>
    </row>
    <row r="36" spans="1:7">
      <c r="A36" t="s">
        <v>459</v>
      </c>
      <c r="D36" t="s">
        <v>424</v>
      </c>
      <c r="E36" t="s">
        <v>459</v>
      </c>
    </row>
    <row r="37" spans="1:7">
      <c r="A37" t="s">
        <v>460</v>
      </c>
      <c r="D37" t="s">
        <v>424</v>
      </c>
      <c r="E37" t="s">
        <v>460</v>
      </c>
      <c r="F37">
        <v>-1573</v>
      </c>
      <c r="G37">
        <v>-9471</v>
      </c>
    </row>
    <row r="38" spans="1:7">
      <c r="A38" t="s">
        <v>461</v>
      </c>
      <c r="D38" t="s">
        <v>424</v>
      </c>
      <c r="E38" t="s">
        <v>461</v>
      </c>
      <c r="G38">
        <v>806</v>
      </c>
    </row>
    <row r="39" spans="1:7">
      <c r="A39" t="s">
        <v>459</v>
      </c>
      <c r="D39" t="s">
        <v>424</v>
      </c>
      <c r="E39" t="s">
        <v>459</v>
      </c>
      <c r="F39">
        <v>-1573</v>
      </c>
      <c r="G39">
        <v>-8665</v>
      </c>
    </row>
    <row r="40" spans="1:7">
      <c r="A40" t="s">
        <v>462</v>
      </c>
      <c r="D40" t="s">
        <v>424</v>
      </c>
      <c r="E40" t="s">
        <v>462</v>
      </c>
    </row>
    <row r="41" spans="1:7">
      <c r="A41" t="s">
        <v>460</v>
      </c>
      <c r="D41" t="s">
        <v>424</v>
      </c>
      <c r="E41" t="s">
        <v>460</v>
      </c>
      <c r="F41">
        <v>-1573</v>
      </c>
      <c r="G41">
        <v>-9471</v>
      </c>
    </row>
    <row r="42" spans="1:7">
      <c r="A42" t="s">
        <v>461</v>
      </c>
      <c r="B42" t="s">
        <v>58</v>
      </c>
      <c r="C42" t="s">
        <v>58</v>
      </c>
      <c r="D42" t="s">
        <v>424</v>
      </c>
      <c r="E42" t="s">
        <v>461</v>
      </c>
      <c r="G42">
        <v>806</v>
      </c>
    </row>
    <row r="43" spans="1:7">
      <c r="A43" t="s">
        <v>463</v>
      </c>
      <c r="D43" t="s">
        <v>424</v>
      </c>
      <c r="E43" t="s">
        <v>463</v>
      </c>
      <c r="F43">
        <v>-1573</v>
      </c>
      <c r="G43">
        <v>-8665</v>
      </c>
    </row>
    <row r="44" spans="1:7">
      <c r="A44" t="s">
        <v>464</v>
      </c>
      <c r="D44" t="s">
        <v>424</v>
      </c>
      <c r="E44" t="s">
        <v>464</v>
      </c>
    </row>
    <row r="45" spans="1:7">
      <c r="A45" t="s">
        <v>465</v>
      </c>
      <c r="D45" t="s">
        <v>424</v>
      </c>
      <c r="E45" t="s">
        <v>465</v>
      </c>
      <c r="F45">
        <v>6734</v>
      </c>
      <c r="G45">
        <v>5711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4"/>
  <sheetViews>
    <sheetView workbookViewId="0"/>
  </sheetViews>
  <sheetFormatPr defaultRowHeight="12.75"/>
  <cols>
    <col min="1" max="4" width="25.7109375" customWidth="1"/>
  </cols>
  <sheetData>
    <row r="2" spans="1:6">
      <c r="E2">
        <v>31</v>
      </c>
      <c r="F2">
        <v>31</v>
      </c>
    </row>
    <row r="3" spans="1:6">
      <c r="E3">
        <v>2018</v>
      </c>
      <c r="F3">
        <v>2017</v>
      </c>
    </row>
    <row r="4" spans="1:6">
      <c r="A4" t="s">
        <v>466</v>
      </c>
      <c r="B4" t="s">
        <v>231</v>
      </c>
      <c r="C4" t="s">
        <v>231</v>
      </c>
      <c r="D4" t="s">
        <v>467</v>
      </c>
    </row>
    <row r="5" spans="1:6">
      <c r="A5" t="s">
        <v>447</v>
      </c>
      <c r="E5">
        <v>-89669</v>
      </c>
      <c r="F5">
        <v>-557455</v>
      </c>
    </row>
    <row r="6" spans="1:6">
      <c r="A6" t="s">
        <v>468</v>
      </c>
      <c r="B6" t="s">
        <v>233</v>
      </c>
      <c r="C6" t="s">
        <v>233</v>
      </c>
      <c r="F6">
        <v>48968</v>
      </c>
    </row>
    <row r="7" spans="1:6">
      <c r="A7" t="s">
        <v>469</v>
      </c>
    </row>
    <row r="8" spans="1:6">
      <c r="A8" t="s">
        <v>470</v>
      </c>
    </row>
    <row r="9" spans="1:6">
      <c r="A9" t="s">
        <v>471</v>
      </c>
      <c r="B9" t="s">
        <v>236</v>
      </c>
      <c r="C9" t="s">
        <v>236</v>
      </c>
      <c r="D9" t="s">
        <v>467</v>
      </c>
      <c r="E9">
        <v>2071</v>
      </c>
      <c r="F9">
        <v>1714</v>
      </c>
    </row>
    <row r="10" spans="1:6">
      <c r="A10" t="s">
        <v>472</v>
      </c>
      <c r="E10">
        <v>258</v>
      </c>
      <c r="F10">
        <v>741</v>
      </c>
    </row>
    <row r="11" spans="1:6">
      <c r="A11" t="s">
        <v>473</v>
      </c>
      <c r="B11" t="s">
        <v>240</v>
      </c>
      <c r="C11" t="s">
        <v>240</v>
      </c>
      <c r="D11" t="s">
        <v>467</v>
      </c>
      <c r="E11">
        <v>3133</v>
      </c>
      <c r="F11">
        <v>9771</v>
      </c>
    </row>
    <row r="12" spans="1:6">
      <c r="A12" t="s">
        <v>474</v>
      </c>
      <c r="B12" t="s">
        <v>240</v>
      </c>
      <c r="C12" t="s">
        <v>240</v>
      </c>
      <c r="D12" t="s">
        <v>467</v>
      </c>
      <c r="E12">
        <v>9833</v>
      </c>
      <c r="F12">
        <v>7349</v>
      </c>
    </row>
    <row r="13" spans="1:6">
      <c r="A13" t="s">
        <v>475</v>
      </c>
      <c r="B13" t="s">
        <v>269</v>
      </c>
      <c r="C13" t="s">
        <v>269</v>
      </c>
      <c r="D13" t="s">
        <v>467</v>
      </c>
      <c r="E13">
        <v>-238</v>
      </c>
      <c r="F13">
        <v>-198</v>
      </c>
    </row>
    <row r="14" spans="1:6">
      <c r="A14" t="s">
        <v>476</v>
      </c>
      <c r="E14">
        <v>4958</v>
      </c>
    </row>
    <row r="15" spans="1:6">
      <c r="A15" t="s">
        <v>477</v>
      </c>
      <c r="B15" t="s">
        <v>243</v>
      </c>
      <c r="C15" t="s">
        <v>243</v>
      </c>
      <c r="D15" t="s">
        <v>467</v>
      </c>
      <c r="E15">
        <v>3067</v>
      </c>
    </row>
    <row r="16" spans="1:6">
      <c r="A16" t="s">
        <v>478</v>
      </c>
      <c r="B16" t="s">
        <v>243</v>
      </c>
      <c r="C16" t="s">
        <v>243</v>
      </c>
      <c r="D16" t="s">
        <v>467</v>
      </c>
      <c r="E16">
        <v>-2405</v>
      </c>
      <c r="F16">
        <v>8744</v>
      </c>
    </row>
    <row r="17" spans="1:6">
      <c r="A17" t="s">
        <v>479</v>
      </c>
      <c r="E17">
        <v>-8410</v>
      </c>
    </row>
    <row r="18" spans="1:6">
      <c r="A18" t="s">
        <v>480</v>
      </c>
      <c r="B18" t="s">
        <v>250</v>
      </c>
      <c r="C18" t="s">
        <v>250</v>
      </c>
      <c r="E18">
        <v>15557</v>
      </c>
      <c r="F18">
        <v>5794</v>
      </c>
    </row>
    <row r="19" spans="1:6">
      <c r="A19" t="s">
        <v>481</v>
      </c>
      <c r="E19">
        <v>1777</v>
      </c>
    </row>
    <row r="20" spans="1:6">
      <c r="A20" t="s">
        <v>482</v>
      </c>
      <c r="E20">
        <v>1000</v>
      </c>
    </row>
    <row r="21" spans="1:6">
      <c r="A21" t="s">
        <v>483</v>
      </c>
      <c r="B21" t="s">
        <v>244</v>
      </c>
      <c r="C21" t="s">
        <v>244</v>
      </c>
      <c r="D21" t="s">
        <v>467</v>
      </c>
      <c r="E21">
        <v>-3043</v>
      </c>
      <c r="F21">
        <v>3259</v>
      </c>
    </row>
    <row r="22" spans="1:6">
      <c r="A22" t="s">
        <v>484</v>
      </c>
      <c r="B22" t="s">
        <v>241</v>
      </c>
      <c r="C22" t="s">
        <v>241</v>
      </c>
      <c r="E22">
        <v>3021</v>
      </c>
      <c r="F22">
        <v>3575</v>
      </c>
    </row>
    <row r="23" spans="1:6">
      <c r="A23" t="s">
        <v>429</v>
      </c>
      <c r="F23">
        <v>-3772</v>
      </c>
    </row>
    <row r="24" spans="1:6">
      <c r="A24" t="s">
        <v>431</v>
      </c>
      <c r="B24" t="s">
        <v>240</v>
      </c>
      <c r="C24" t="s">
        <v>240</v>
      </c>
      <c r="D24" t="s">
        <v>467</v>
      </c>
      <c r="E24">
        <v>37812</v>
      </c>
      <c r="F24">
        <v>103877</v>
      </c>
    </row>
    <row r="25" spans="1:6">
      <c r="A25" t="s">
        <v>432</v>
      </c>
      <c r="E25">
        <v>136417</v>
      </c>
      <c r="F25">
        <v>525726</v>
      </c>
    </row>
    <row r="26" spans="1:6">
      <c r="A26" t="s">
        <v>485</v>
      </c>
      <c r="E26">
        <v>2500</v>
      </c>
      <c r="F26">
        <v>16848</v>
      </c>
    </row>
    <row r="27" spans="1:6">
      <c r="A27" t="s">
        <v>486</v>
      </c>
      <c r="E27">
        <v>1141</v>
      </c>
    </row>
    <row r="28" spans="1:6">
      <c r="A28" t="s">
        <v>487</v>
      </c>
      <c r="B28" t="s">
        <v>241</v>
      </c>
      <c r="C28" t="s">
        <v>241</v>
      </c>
      <c r="D28" t="s">
        <v>467</v>
      </c>
      <c r="E28">
        <v>-80979</v>
      </c>
    </row>
    <row r="29" spans="1:6">
      <c r="A29" t="s">
        <v>488</v>
      </c>
      <c r="E29">
        <v>-1165</v>
      </c>
    </row>
    <row r="30" spans="1:6">
      <c r="A30" t="s">
        <v>489</v>
      </c>
      <c r="E30">
        <v>-1268</v>
      </c>
      <c r="F30">
        <v>-875</v>
      </c>
    </row>
    <row r="31" spans="1:6">
      <c r="A31" t="s">
        <v>490</v>
      </c>
      <c r="B31" t="s">
        <v>244</v>
      </c>
      <c r="C31" t="s">
        <v>244</v>
      </c>
      <c r="D31" t="s">
        <v>467</v>
      </c>
      <c r="F31">
        <v>79</v>
      </c>
    </row>
    <row r="32" spans="1:6">
      <c r="A32" t="s">
        <v>491</v>
      </c>
      <c r="D32" t="s">
        <v>467</v>
      </c>
      <c r="E32">
        <v>-958</v>
      </c>
      <c r="F32">
        <v>-2728</v>
      </c>
    </row>
    <row r="33" spans="1:6">
      <c r="A33" t="s">
        <v>440</v>
      </c>
      <c r="B33" t="s">
        <v>241</v>
      </c>
      <c r="C33" t="s">
        <v>241</v>
      </c>
      <c r="D33" t="s">
        <v>467</v>
      </c>
      <c r="E33">
        <v>-4473</v>
      </c>
      <c r="F33">
        <v>20939</v>
      </c>
    </row>
    <row r="34" spans="1:6">
      <c r="A34" t="s">
        <v>492</v>
      </c>
      <c r="D34" t="s">
        <v>467</v>
      </c>
      <c r="E34">
        <v>402</v>
      </c>
    </row>
    <row r="35" spans="1:6">
      <c r="A35" t="s">
        <v>493</v>
      </c>
      <c r="B35" t="s">
        <v>251</v>
      </c>
      <c r="C35" t="s">
        <v>251</v>
      </c>
      <c r="D35" t="s">
        <v>467</v>
      </c>
      <c r="E35">
        <v>-2004</v>
      </c>
      <c r="F35">
        <v>-104169</v>
      </c>
    </row>
    <row r="36" spans="1:6">
      <c r="A36" t="s">
        <v>494</v>
      </c>
      <c r="B36" t="s">
        <v>241</v>
      </c>
      <c r="C36" t="s">
        <v>241</v>
      </c>
      <c r="D36" t="s">
        <v>467</v>
      </c>
      <c r="E36">
        <v>1153</v>
      </c>
      <c r="F36">
        <v>3071</v>
      </c>
    </row>
    <row r="37" spans="1:6">
      <c r="A37" t="s">
        <v>495</v>
      </c>
      <c r="B37" t="s">
        <v>251</v>
      </c>
      <c r="C37" t="s">
        <v>251</v>
      </c>
      <c r="D37" t="s">
        <v>467</v>
      </c>
    </row>
    <row r="38" spans="1:6">
      <c r="A38" t="s">
        <v>496</v>
      </c>
      <c r="B38" t="s">
        <v>265</v>
      </c>
      <c r="C38" t="s">
        <v>265</v>
      </c>
      <c r="D38" t="s">
        <v>467</v>
      </c>
      <c r="E38">
        <v>13103</v>
      </c>
      <c r="F38">
        <v>-6481</v>
      </c>
    </row>
    <row r="39" spans="1:6">
      <c r="A39" t="s">
        <v>382</v>
      </c>
      <c r="B39" t="s">
        <v>276</v>
      </c>
      <c r="C39" t="s">
        <v>276</v>
      </c>
      <c r="D39" t="s">
        <v>467</v>
      </c>
      <c r="E39">
        <v>19144</v>
      </c>
      <c r="F39">
        <v>-38997</v>
      </c>
    </row>
    <row r="40" spans="1:6">
      <c r="A40" t="s">
        <v>388</v>
      </c>
      <c r="B40" t="s">
        <v>276</v>
      </c>
      <c r="C40" t="s">
        <v>276</v>
      </c>
      <c r="D40" t="s">
        <v>467</v>
      </c>
      <c r="E40">
        <v>-5498</v>
      </c>
      <c r="F40">
        <v>2469</v>
      </c>
    </row>
    <row r="41" spans="1:6">
      <c r="A41" t="s">
        <v>398</v>
      </c>
      <c r="B41" t="s">
        <v>269</v>
      </c>
      <c r="C41" t="s">
        <v>269</v>
      </c>
      <c r="D41" t="s">
        <v>467</v>
      </c>
      <c r="E41">
        <v>-282</v>
      </c>
      <c r="F41">
        <v>-3272</v>
      </c>
    </row>
    <row r="42" spans="1:6">
      <c r="A42" t="s">
        <v>396</v>
      </c>
      <c r="B42" t="s">
        <v>273</v>
      </c>
      <c r="C42" t="s">
        <v>273</v>
      </c>
      <c r="D42" t="s">
        <v>467</v>
      </c>
      <c r="E42">
        <v>204</v>
      </c>
      <c r="F42">
        <v>23212</v>
      </c>
    </row>
    <row r="43" spans="1:6">
      <c r="A43" t="s">
        <v>404</v>
      </c>
      <c r="B43" t="s">
        <v>277</v>
      </c>
      <c r="C43" t="s">
        <v>277</v>
      </c>
      <c r="D43" t="s">
        <v>467</v>
      </c>
      <c r="E43">
        <v>-531</v>
      </c>
      <c r="F43">
        <v>-4713</v>
      </c>
    </row>
    <row r="44" spans="1:6">
      <c r="A44" t="s">
        <v>406</v>
      </c>
      <c r="B44" t="s">
        <v>277</v>
      </c>
      <c r="C44" t="s">
        <v>277</v>
      </c>
      <c r="D44" t="s">
        <v>467</v>
      </c>
      <c r="E44">
        <v>454</v>
      </c>
      <c r="F44">
        <v>-1654</v>
      </c>
    </row>
    <row r="45" spans="1:6">
      <c r="A45" t="s">
        <v>497</v>
      </c>
      <c r="D45" t="s">
        <v>467</v>
      </c>
      <c r="E45">
        <v>56082</v>
      </c>
      <c r="F45">
        <v>12854</v>
      </c>
    </row>
    <row r="46" spans="1:6">
      <c r="A46" t="s">
        <v>498</v>
      </c>
      <c r="B46" t="s">
        <v>285</v>
      </c>
      <c r="C46" t="s">
        <v>285</v>
      </c>
      <c r="D46" t="s">
        <v>467</v>
      </c>
      <c r="F46">
        <v>-10780</v>
      </c>
    </row>
    <row r="47" spans="1:6">
      <c r="A47" t="s">
        <v>499</v>
      </c>
      <c r="B47" t="s">
        <v>285</v>
      </c>
      <c r="C47" t="s">
        <v>285</v>
      </c>
      <c r="D47" t="s">
        <v>467</v>
      </c>
      <c r="E47">
        <v>56082</v>
      </c>
      <c r="F47">
        <v>2074</v>
      </c>
    </row>
    <row r="48" spans="1:6">
      <c r="A48" t="s">
        <v>500</v>
      </c>
      <c r="B48" t="s">
        <v>296</v>
      </c>
      <c r="C48" t="s">
        <v>296</v>
      </c>
      <c r="D48" t="s">
        <v>501</v>
      </c>
    </row>
    <row r="49" spans="1:6">
      <c r="A49" t="s">
        <v>502</v>
      </c>
      <c r="B49" t="s">
        <v>287</v>
      </c>
      <c r="C49" t="s">
        <v>287</v>
      </c>
      <c r="D49" t="s">
        <v>501</v>
      </c>
      <c r="E49">
        <v>-829</v>
      </c>
      <c r="F49">
        <v>-870</v>
      </c>
    </row>
    <row r="50" spans="1:6">
      <c r="A50" t="s">
        <v>503</v>
      </c>
      <c r="D50" t="s">
        <v>501</v>
      </c>
      <c r="F50">
        <v>-1800</v>
      </c>
    </row>
    <row r="51" spans="1:6">
      <c r="A51" t="s">
        <v>504</v>
      </c>
      <c r="D51" t="s">
        <v>501</v>
      </c>
      <c r="E51">
        <v>-7053</v>
      </c>
      <c r="F51">
        <v>-11177</v>
      </c>
    </row>
    <row r="52" spans="1:6">
      <c r="A52" t="s">
        <v>505</v>
      </c>
      <c r="D52" t="s">
        <v>501</v>
      </c>
      <c r="E52">
        <v>-2120</v>
      </c>
    </row>
    <row r="53" spans="1:6">
      <c r="A53" t="s">
        <v>506</v>
      </c>
      <c r="D53" t="s">
        <v>501</v>
      </c>
      <c r="E53">
        <v>-1289</v>
      </c>
    </row>
    <row r="54" spans="1:6">
      <c r="A54" t="s">
        <v>507</v>
      </c>
      <c r="D54" t="s">
        <v>501</v>
      </c>
      <c r="E54">
        <v>-649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46CA468-E56E-4323-B013-7B91B595CD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C0A80F-415D-41B9-9B33-D8A77E462F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6BE3FC-9D71-4907-AD29-85413043E9C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2021-12-01T05:46:39Z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