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50"/>
  </bookViews>
  <sheets>
    <sheet name="Baseline" sheetId="1" r:id="rId1"/>
    <sheet name="Control" sheetId="2" r:id="rId2"/>
    <sheet name="Experiment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2"/>
  <c r="X6"/>
  <c r="Y6"/>
  <c r="U6"/>
  <c r="S8"/>
  <c r="R6"/>
  <c r="V6"/>
  <c r="Y12"/>
  <c r="AA12"/>
  <c r="S6"/>
  <c r="Q6"/>
  <c r="AB11"/>
  <c r="AA11"/>
  <c r="Z11"/>
  <c r="Z12"/>
  <c r="Y11"/>
  <c r="X12"/>
  <c r="X11"/>
  <c r="W12"/>
  <c r="W11"/>
  <c r="V12"/>
  <c r="V11"/>
  <c r="D26" i="3"/>
  <c r="E25"/>
  <c r="E25" i="2"/>
  <c r="D25" i="3"/>
  <c r="U12" i="2"/>
  <c r="U11"/>
  <c r="D26"/>
  <c r="D25"/>
  <c r="D39" i="3"/>
  <c r="D12" i="1"/>
  <c r="T5" i="2"/>
  <c r="T4"/>
  <c r="Q5"/>
  <c r="C39" i="3"/>
  <c r="C39" i="2"/>
  <c r="Q4"/>
  <c r="B39"/>
  <c r="P4" s="1"/>
  <c r="B39" i="3"/>
  <c r="B11" i="1"/>
  <c r="J5"/>
  <c r="J2"/>
  <c r="J3"/>
  <c r="J4"/>
  <c r="D7"/>
  <c r="C3"/>
  <c r="C4"/>
  <c r="C5"/>
  <c r="C7"/>
  <c r="C8"/>
  <c r="C2"/>
  <c r="H24" i="3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2"/>
  <c r="G2"/>
  <c r="G3" i="2"/>
  <c r="I3" s="1"/>
  <c r="H3"/>
  <c r="K3" s="1"/>
  <c r="L3" s="1"/>
  <c r="G4"/>
  <c r="H4"/>
  <c r="K4" s="1"/>
  <c r="G5"/>
  <c r="I5" s="1"/>
  <c r="H5"/>
  <c r="K5" s="1"/>
  <c r="G6"/>
  <c r="I6" s="1"/>
  <c r="H6"/>
  <c r="K6" s="1"/>
  <c r="G7"/>
  <c r="H7"/>
  <c r="G8"/>
  <c r="H8"/>
  <c r="K8" s="1"/>
  <c r="G9"/>
  <c r="I9" s="1"/>
  <c r="H9"/>
  <c r="K9" s="1"/>
  <c r="G10"/>
  <c r="I10" s="1"/>
  <c r="H10"/>
  <c r="K10" s="1"/>
  <c r="G11"/>
  <c r="H11"/>
  <c r="G12"/>
  <c r="H12"/>
  <c r="K12" s="1"/>
  <c r="G13"/>
  <c r="I13" s="1"/>
  <c r="H13"/>
  <c r="K13" s="1"/>
  <c r="G14"/>
  <c r="I14" s="1"/>
  <c r="H14"/>
  <c r="K14" s="1"/>
  <c r="G15"/>
  <c r="I15" s="1"/>
  <c r="H15"/>
  <c r="G16"/>
  <c r="H16"/>
  <c r="G17"/>
  <c r="I17" s="1"/>
  <c r="H17"/>
  <c r="K17" s="1"/>
  <c r="G18"/>
  <c r="I18" s="1"/>
  <c r="H18"/>
  <c r="K18" s="1"/>
  <c r="G19"/>
  <c r="H19"/>
  <c r="G20"/>
  <c r="H20"/>
  <c r="K20" s="1"/>
  <c r="G21"/>
  <c r="I21" s="1"/>
  <c r="H21"/>
  <c r="G22"/>
  <c r="I22" s="1"/>
  <c r="H22"/>
  <c r="K22" s="1"/>
  <c r="G23"/>
  <c r="I23" s="1"/>
  <c r="H23"/>
  <c r="G24"/>
  <c r="I24" s="1"/>
  <c r="J24" s="1"/>
  <c r="H24"/>
  <c r="K24" s="1"/>
  <c r="L24" s="1"/>
  <c r="H2"/>
  <c r="K2" s="1"/>
  <c r="L2" s="1"/>
  <c r="G2"/>
  <c r="I2" s="1"/>
  <c r="F25"/>
  <c r="F26"/>
  <c r="F27"/>
  <c r="F28"/>
  <c r="F29"/>
  <c r="F30"/>
  <c r="F31"/>
  <c r="F32"/>
  <c r="F33"/>
  <c r="F34"/>
  <c r="F35"/>
  <c r="F36"/>
  <c r="F37"/>
  <c r="F3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  <c r="I3" i="1"/>
  <c r="I4"/>
  <c r="I2"/>
  <c r="K16" i="2" l="1"/>
  <c r="L16" s="1"/>
  <c r="L12"/>
  <c r="K21"/>
  <c r="L21" s="1"/>
  <c r="L8"/>
  <c r="L4"/>
  <c r="L20"/>
  <c r="K23"/>
  <c r="L23" s="1"/>
  <c r="K19"/>
  <c r="L19" s="1"/>
  <c r="K15"/>
  <c r="L15" s="1"/>
  <c r="K11"/>
  <c r="L11" s="1"/>
  <c r="K7"/>
  <c r="L7" s="1"/>
  <c r="L17"/>
  <c r="L13"/>
  <c r="L9"/>
  <c r="L5"/>
  <c r="L22"/>
  <c r="L18"/>
  <c r="L14"/>
  <c r="L10"/>
  <c r="L6"/>
  <c r="F39"/>
  <c r="T6" s="1"/>
  <c r="P6"/>
  <c r="V4"/>
  <c r="W4" s="1"/>
  <c r="Y4" s="1"/>
  <c r="J22"/>
  <c r="J18"/>
  <c r="J14"/>
  <c r="J6"/>
  <c r="U4"/>
  <c r="J23"/>
  <c r="J15"/>
  <c r="J2"/>
  <c r="I11"/>
  <c r="J11" s="1"/>
  <c r="J3"/>
  <c r="I19"/>
  <c r="J19" s="1"/>
  <c r="I7"/>
  <c r="J7" s="1"/>
  <c r="J10"/>
  <c r="I20"/>
  <c r="J20" s="1"/>
  <c r="I16"/>
  <c r="J16" s="1"/>
  <c r="I12"/>
  <c r="J12" s="1"/>
  <c r="I8"/>
  <c r="J8" s="1"/>
  <c r="I4"/>
  <c r="J4" s="1"/>
  <c r="J21"/>
  <c r="J17"/>
  <c r="J13"/>
  <c r="J9"/>
  <c r="J5"/>
  <c r="P5"/>
  <c r="V5" s="1"/>
  <c r="W5" s="1"/>
  <c r="Y5" s="1"/>
  <c r="S42" l="1"/>
  <c r="S43"/>
  <c r="X4"/>
  <c r="R43"/>
  <c r="R42"/>
  <c r="U5"/>
  <c r="X5"/>
</calcChain>
</file>

<file path=xl/sharedStrings.xml><?xml version="1.0" encoding="utf-8"?>
<sst xmlns="http://schemas.openxmlformats.org/spreadsheetml/2006/main" count="158" uniqueCount="98">
  <si>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</si>
  <si>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</si>
  <si>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</si>
  <si>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</si>
  <si>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</si>
  <si>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</si>
  <si>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</si>
  <si>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SE</t>
  </si>
  <si>
    <t>Description</t>
  </si>
  <si>
    <t>Value</t>
  </si>
  <si>
    <t>Metric</t>
  </si>
  <si>
    <t>GC</t>
  </si>
  <si>
    <t>Ret</t>
  </si>
  <si>
    <t>NetCon</t>
  </si>
  <si>
    <t>N</t>
  </si>
  <si>
    <t>P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</si>
  <si>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</si>
  <si>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</si>
  <si>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</si>
  <si>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</si>
  <si>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</si>
  <si>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</si>
  <si>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</si>
  <si>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</si>
  <si>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</si>
  <si>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</si>
  <si>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</si>
  <si>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</si>
  <si>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</si>
  <si>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</si>
  <si>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</si>
  <si>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</si>
  <si>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</si>
  <si>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</si>
  <si>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</si>
  <si>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</si>
  <si>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</si>
  <si>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</si>
  <si>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</si>
  <si>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</si>
  <si>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</si>
  <si>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</si>
  <si>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</si>
  <si>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</si>
  <si>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</si>
  <si>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</si>
  <si>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</si>
  <si>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</si>
  <si>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</si>
  <si>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</si>
  <si>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</si>
  <si>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</si>
  <si>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</si>
  <si>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</si>
  <si>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</si>
  <si>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</si>
  <si>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</si>
  <si>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</si>
  <si>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CTP</t>
  </si>
  <si>
    <t>CTR</t>
  </si>
  <si>
    <t>Gross</t>
  </si>
  <si>
    <t>Net</t>
  </si>
  <si>
    <t>GrossSign</t>
  </si>
  <si>
    <t>NetSign</t>
  </si>
  <si>
    <t>GrossK</t>
  </si>
  <si>
    <t>NetK</t>
  </si>
  <si>
    <t>sum</t>
  </si>
  <si>
    <t>std</t>
  </si>
  <si>
    <t>sanity check</t>
  </si>
  <si>
    <t>prob</t>
  </si>
  <si>
    <t>sd</t>
  </si>
  <si>
    <t>m=sd*z</t>
  </si>
  <si>
    <t>totoal events</t>
  </si>
  <si>
    <t>CI upper</t>
  </si>
  <si>
    <t>Ci lower</t>
  </si>
  <si>
    <t>No.of coockies</t>
  </si>
  <si>
    <t>No.of clicks</t>
  </si>
  <si>
    <t>1-p</t>
  </si>
  <si>
    <t>pr</t>
  </si>
  <si>
    <t>prob observed</t>
  </si>
  <si>
    <t>expected prob</t>
  </si>
  <si>
    <t>prob given</t>
  </si>
  <si>
    <t>N/a</t>
  </si>
  <si>
    <t>metric</t>
  </si>
  <si>
    <t xml:space="preserve"> total events control</t>
  </si>
  <si>
    <t xml:space="preserve"> total events exp</t>
  </si>
  <si>
    <t>Gross Diff</t>
  </si>
  <si>
    <t>Net Diff</t>
  </si>
  <si>
    <t>NC</t>
  </si>
  <si>
    <t xml:space="preserve">Expected </t>
  </si>
  <si>
    <t>Prob cont</t>
  </si>
  <si>
    <t>Prob exp</t>
  </si>
  <si>
    <t>Prob diff</t>
  </si>
  <si>
    <t>$P_{pool}$</t>
  </si>
  <si>
    <t>$SE_{pool}$</t>
  </si>
  <si>
    <t>$CI_{lower}</t>
  </si>
  <si>
    <t>$CI_{upper}</t>
  </si>
  <si>
    <t>$P_{bound}$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</si>
</sst>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D13" sqref="D13"/>
    </sheetView>
  </sheetViews>
  <sheetFormatPr defaultRowHeight="15"/>
  <cols>
    <col min="1" max="1" width="44.28515625" bestFit="1" customWidth="1"/>
  </cols>
  <sheetData>
    <row r="1" spans="1:10">
      <c r="A1" t="s">
        <v>8</v>
      </c>
      <c r="B1" t="s">
        <v>9</v>
      </c>
      <c r="F1" t="s">
        <v>10</v>
      </c>
      <c r="G1" t="s">
        <v>15</v>
      </c>
      <c r="H1" t="s">
        <v>14</v>
      </c>
      <c r="I1" t="s">
        <v>7</v>
      </c>
    </row>
    <row r="2" spans="1:10">
      <c r="A2" t="s">
        <v>0</v>
      </c>
      <c r="B2">
        <v>40000</v>
      </c>
      <c r="C2">
        <f>B2/8</f>
        <v>5000</v>
      </c>
      <c r="F2" t="s">
        <v>11</v>
      </c>
      <c r="G2">
        <v>0.20624999999999999</v>
      </c>
      <c r="H2">
        <v>3200</v>
      </c>
      <c r="I2">
        <f>SQRT((G2*(1-G2))/H2)</f>
        <v>7.1525986864041241E-3</v>
      </c>
      <c r="J2">
        <f t="shared" ref="J2:J3" si="0">I2*2.828</f>
        <v>2.0227549085150863E-2</v>
      </c>
    </row>
    <row r="3" spans="1:10">
      <c r="A3" t="s">
        <v>1</v>
      </c>
      <c r="B3">
        <v>3200</v>
      </c>
      <c r="C3">
        <f t="shared" ref="C3:C8" si="1">B3/8</f>
        <v>400</v>
      </c>
      <c r="F3" t="s">
        <v>12</v>
      </c>
      <c r="G3">
        <v>0.53</v>
      </c>
      <c r="H3">
        <v>660</v>
      </c>
      <c r="I3">
        <f t="shared" ref="I3:I4" si="2">SQRT((G3*(1-G3))/H3)</f>
        <v>1.9427409565462978E-2</v>
      </c>
      <c r="J3">
        <f t="shared" si="0"/>
        <v>5.49407142511293E-2</v>
      </c>
    </row>
    <row r="4" spans="1:10">
      <c r="A4" t="s">
        <v>2</v>
      </c>
      <c r="B4">
        <v>660</v>
      </c>
      <c r="C4">
        <f t="shared" si="1"/>
        <v>82.5</v>
      </c>
      <c r="F4" t="s">
        <v>13</v>
      </c>
      <c r="G4">
        <v>0.10931299999999999</v>
      </c>
      <c r="H4">
        <v>3200</v>
      </c>
      <c r="I4">
        <f t="shared" si="2"/>
        <v>5.515990052537033E-3</v>
      </c>
      <c r="J4">
        <f>I4*2.828</f>
        <v>1.5599219868574729E-2</v>
      </c>
    </row>
    <row r="5" spans="1:10">
      <c r="A5" t="s">
        <v>3</v>
      </c>
      <c r="B5">
        <v>0.08</v>
      </c>
      <c r="C5">
        <f t="shared" si="1"/>
        <v>0.01</v>
      </c>
      <c r="H5">
        <v>0.08</v>
      </c>
      <c r="I5">
        <v>0.08</v>
      </c>
      <c r="J5">
        <f>I5*2.828</f>
        <v>0.22624</v>
      </c>
    </row>
    <row r="6" spans="1:10">
      <c r="A6" t="s">
        <v>4</v>
      </c>
      <c r="B6">
        <v>0.20624999999999999</v>
      </c>
    </row>
    <row r="7" spans="1:10">
      <c r="A7" t="s">
        <v>5</v>
      </c>
      <c r="B7">
        <v>0.53</v>
      </c>
      <c r="C7">
        <f t="shared" si="1"/>
        <v>6.6250000000000003E-2</v>
      </c>
      <c r="D7">
        <f>SQRT(40000/5000)</f>
        <v>2.8284271247461903</v>
      </c>
    </row>
    <row r="8" spans="1:10">
      <c r="A8" t="s">
        <v>6</v>
      </c>
      <c r="B8">
        <v>0.10931250000000001</v>
      </c>
      <c r="C8">
        <f t="shared" si="1"/>
        <v>1.3664062500000001E-2</v>
      </c>
    </row>
    <row r="11" spans="1:10">
      <c r="B11">
        <f>685325/40000</f>
        <v>17.133125</v>
      </c>
    </row>
    <row r="12" spans="1:10">
      <c r="D12">
        <f>3200/40000</f>
        <v>0.08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85"/>
  <sheetViews>
    <sheetView topLeftCell="B11" zoomScaleNormal="100" workbookViewId="0">
      <selection activeCell="S45" sqref="S45:S46"/>
    </sheetView>
  </sheetViews>
  <sheetFormatPr defaultRowHeight="15"/>
  <cols>
    <col min="1" max="1" width="12.140625" bestFit="1" customWidth="1"/>
    <col min="2" max="2" width="13.28515625" bestFit="1" customWidth="1"/>
    <col min="7" max="7" width="13.28515625" bestFit="1" customWidth="1"/>
    <col min="8" max="12" width="13.28515625" customWidth="1"/>
    <col min="14" max="14" width="6.7109375" customWidth="1"/>
    <col min="15" max="15" width="15" customWidth="1"/>
    <col min="16" max="18" width="15.85546875" customWidth="1"/>
    <col min="19" max="19" width="31" customWidth="1"/>
    <col min="20" max="20" width="17.28515625" customWidth="1"/>
    <col min="21" max="21" width="17.5703125" customWidth="1"/>
    <col min="23" max="23" width="11.85546875" customWidth="1"/>
    <col min="24" max="24" width="12.140625" customWidth="1"/>
    <col min="25" max="25" width="12" customWidth="1"/>
    <col min="26" max="26" width="10.7109375" customWidth="1"/>
    <col min="27" max="27" width="12.7109375" customWidth="1"/>
    <col min="28" max="28" width="12.5703125" customWidth="1"/>
    <col min="29" max="29" width="14.28515625" customWidth="1"/>
    <col min="30" max="30" width="12.42578125" customWidth="1"/>
  </cols>
  <sheetData>
    <row r="1" spans="1:2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59</v>
      </c>
      <c r="G1" t="s">
        <v>60</v>
      </c>
      <c r="H1" t="s">
        <v>61</v>
      </c>
      <c r="I1" t="s">
        <v>86</v>
      </c>
      <c r="J1" t="s">
        <v>62</v>
      </c>
      <c r="K1" t="s">
        <v>87</v>
      </c>
      <c r="L1" t="s">
        <v>63</v>
      </c>
      <c r="O1" t="s">
        <v>68</v>
      </c>
    </row>
    <row r="2" spans="1:28">
      <c r="A2" t="s">
        <v>21</v>
      </c>
      <c r="B2">
        <v>7723</v>
      </c>
      <c r="C2">
        <v>687</v>
      </c>
      <c r="D2">
        <v>134</v>
      </c>
      <c r="E2">
        <v>70</v>
      </c>
      <c r="F2">
        <f>C2/B2</f>
        <v>8.8955069273598336E-2</v>
      </c>
      <c r="G2">
        <f>D2/C2</f>
        <v>0.1950509461426492</v>
      </c>
      <c r="H2">
        <f>E2/C2</f>
        <v>0.10189228529839883</v>
      </c>
      <c r="I2">
        <f>G2-Experiment!G2</f>
        <v>4.1989721652853279E-2</v>
      </c>
      <c r="J2" t="b">
        <f t="shared" ref="J2:J24" si="0">I2&gt;0</f>
        <v>1</v>
      </c>
      <c r="K2">
        <f>H2-Experiment!H2</f>
        <v>5.2329603082655392E-2</v>
      </c>
      <c r="L2" t="b">
        <f t="shared" ref="L2:L24" si="1">K2&gt;0</f>
        <v>1</v>
      </c>
      <c r="P2" t="s">
        <v>72</v>
      </c>
      <c r="Q2" t="s">
        <v>72</v>
      </c>
      <c r="R2" t="s">
        <v>81</v>
      </c>
      <c r="S2" t="s">
        <v>69</v>
      </c>
      <c r="T2" t="s">
        <v>69</v>
      </c>
      <c r="U2" t="s">
        <v>78</v>
      </c>
      <c r="V2" t="s">
        <v>70</v>
      </c>
    </row>
    <row r="3" spans="1:28">
      <c r="A3" t="s">
        <v>22</v>
      </c>
      <c r="B3">
        <v>9102</v>
      </c>
      <c r="C3">
        <v>779</v>
      </c>
      <c r="D3">
        <v>147</v>
      </c>
      <c r="E3">
        <v>70</v>
      </c>
      <c r="F3">
        <f t="shared" ref="F3:F38" si="2">C3/B3</f>
        <v>8.5585585585585586E-2</v>
      </c>
      <c r="G3">
        <f t="shared" ref="G3:G24" si="3">D3/C3</f>
        <v>0.18870346598202825</v>
      </c>
      <c r="H3">
        <f t="shared" ref="H3:H24" si="4">E3/C3</f>
        <v>8.9858793324775352E-2</v>
      </c>
      <c r="I3">
        <f>G3-Experiment!G3</f>
        <v>4.0932765345085581E-2</v>
      </c>
      <c r="J3" t="b">
        <f t="shared" si="0"/>
        <v>1</v>
      </c>
      <c r="K3">
        <f>H3-Experiment!H3</f>
        <v>-2.6064773554205542E-2</v>
      </c>
      <c r="L3" t="b">
        <f t="shared" si="1"/>
        <v>0</v>
      </c>
      <c r="O3" t="s">
        <v>83</v>
      </c>
      <c r="P3" t="s">
        <v>84</v>
      </c>
      <c r="Q3" t="s">
        <v>85</v>
      </c>
      <c r="R3" t="s">
        <v>81</v>
      </c>
      <c r="S3" t="s">
        <v>80</v>
      </c>
      <c r="T3" t="s">
        <v>77</v>
      </c>
      <c r="U3" t="s">
        <v>79</v>
      </c>
      <c r="V3" t="s">
        <v>70</v>
      </c>
      <c r="W3" t="s">
        <v>71</v>
      </c>
      <c r="X3" t="s">
        <v>73</v>
      </c>
      <c r="Y3" t="s">
        <v>74</v>
      </c>
    </row>
    <row r="4" spans="1:28">
      <c r="A4" t="s">
        <v>23</v>
      </c>
      <c r="B4">
        <v>10511</v>
      </c>
      <c r="C4">
        <v>909</v>
      </c>
      <c r="D4">
        <v>167</v>
      </c>
      <c r="E4">
        <v>95</v>
      </c>
      <c r="F4">
        <f t="shared" si="2"/>
        <v>8.6480829607078299E-2</v>
      </c>
      <c r="G4">
        <f t="shared" si="3"/>
        <v>0.18371837183718373</v>
      </c>
      <c r="H4">
        <f t="shared" si="4"/>
        <v>0.10451045104510451</v>
      </c>
      <c r="I4">
        <f>G4-Experiment!G4</f>
        <v>1.9691222515916762E-2</v>
      </c>
      <c r="J4" t="b">
        <f t="shared" si="0"/>
        <v>1</v>
      </c>
      <c r="K4">
        <f>H4-Experiment!H4</f>
        <v>1.5143935208000434E-2</v>
      </c>
      <c r="L4" t="b">
        <f t="shared" si="1"/>
        <v>1</v>
      </c>
      <c r="O4" t="s">
        <v>75</v>
      </c>
      <c r="P4">
        <f>B39</f>
        <v>345543</v>
      </c>
      <c r="Q4">
        <f>Experiment!B39</f>
        <v>344660</v>
      </c>
      <c r="R4" t="s">
        <v>82</v>
      </c>
      <c r="S4">
        <v>0.5</v>
      </c>
      <c r="T4">
        <f>1-S4</f>
        <v>0.5</v>
      </c>
      <c r="U4">
        <f>P4/(P4+Q4)</f>
        <v>0.50063966688061334</v>
      </c>
      <c r="V4">
        <f>SQRT(S4*T4/(P4+Q4))</f>
        <v>6.0184074029432473E-4</v>
      </c>
      <c r="W4">
        <f>1.96*V4</f>
        <v>1.1796078509768765E-3</v>
      </c>
      <c r="X4">
        <f>S4+W4</f>
        <v>0.50117960785097693</v>
      </c>
      <c r="Y4">
        <f>S4-W4</f>
        <v>0.49882039214902313</v>
      </c>
    </row>
    <row r="5" spans="1:28">
      <c r="A5" t="s">
        <v>24</v>
      </c>
      <c r="B5">
        <v>9871</v>
      </c>
      <c r="C5">
        <v>836</v>
      </c>
      <c r="D5">
        <v>156</v>
      </c>
      <c r="E5">
        <v>105</v>
      </c>
      <c r="F5">
        <f t="shared" si="2"/>
        <v>8.4692533684530447E-2</v>
      </c>
      <c r="G5">
        <f t="shared" si="3"/>
        <v>0.18660287081339713</v>
      </c>
      <c r="H5">
        <f t="shared" si="4"/>
        <v>0.1255980861244019</v>
      </c>
      <c r="I5">
        <f>G5-Experiment!G5</f>
        <v>1.9734672506262901E-2</v>
      </c>
      <c r="J5" t="b">
        <f t="shared" si="0"/>
        <v>1</v>
      </c>
      <c r="K5">
        <f>H5-Experiment!H5</f>
        <v>1.4352620586312426E-2</v>
      </c>
      <c r="L5" t="b">
        <f t="shared" si="1"/>
        <v>1</v>
      </c>
      <c r="O5" t="s">
        <v>76</v>
      </c>
      <c r="P5">
        <f>C39</f>
        <v>28378</v>
      </c>
      <c r="Q5">
        <f>Experiment!C39</f>
        <v>28325</v>
      </c>
      <c r="R5" t="s">
        <v>82</v>
      </c>
      <c r="S5">
        <v>0.5</v>
      </c>
      <c r="T5">
        <f>1-S5</f>
        <v>0.5</v>
      </c>
      <c r="U5">
        <f>P5/(P5+Q5)</f>
        <v>0.50046734740666277</v>
      </c>
      <c r="V5">
        <f>SQRT(S5*T5/(P5+Q5))</f>
        <v>2.0997470796992519E-3</v>
      </c>
      <c r="W5">
        <f>1.96*V5</f>
        <v>4.1155042762105335E-3</v>
      </c>
      <c r="X5">
        <f>S5+W5</f>
        <v>0.50411550427621055</v>
      </c>
      <c r="Y5">
        <f>S5-W5</f>
        <v>0.49588449572378945</v>
      </c>
    </row>
    <row r="6" spans="1:28">
      <c r="A6" t="s">
        <v>25</v>
      </c>
      <c r="B6">
        <v>10014</v>
      </c>
      <c r="C6">
        <v>837</v>
      </c>
      <c r="D6">
        <v>163</v>
      </c>
      <c r="E6">
        <v>64</v>
      </c>
      <c r="F6">
        <f t="shared" si="2"/>
        <v>8.3582983822648296E-2</v>
      </c>
      <c r="G6">
        <f t="shared" si="3"/>
        <v>0.19474313022700118</v>
      </c>
      <c r="H6">
        <f t="shared" si="4"/>
        <v>7.6463560334528072E-2</v>
      </c>
      <c r="I6">
        <f>G6-Experiment!G6</f>
        <v>2.64738994577704E-2</v>
      </c>
      <c r="J6" t="b">
        <f t="shared" si="0"/>
        <v>1</v>
      </c>
      <c r="K6">
        <f>H6-Experiment!H6</f>
        <v>-3.651720889624116E-2</v>
      </c>
      <c r="L6" t="b">
        <f t="shared" si="1"/>
        <v>0</v>
      </c>
      <c r="O6" t="s">
        <v>58</v>
      </c>
      <c r="P6">
        <f>B39</f>
        <v>345543</v>
      </c>
      <c r="Q6">
        <f>Experiment!B39</f>
        <v>344660</v>
      </c>
      <c r="R6">
        <f>F39</f>
        <v>8.2125813574576823E-2</v>
      </c>
      <c r="S6">
        <f>(C39+Experiment!C39)/(Control!P6+Control!Q6)</f>
        <v>8.2154090897895257E-2</v>
      </c>
      <c r="T6">
        <f>1-S6</f>
        <v>0.91784590910210473</v>
      </c>
      <c r="U6">
        <f>Experiment!D39</f>
        <v>8.2182440666163759E-2</v>
      </c>
      <c r="V6">
        <f>SQRT((S6*(1-S6))*(1/P6+1/Q6))</f>
        <v>6.6106081563872224E-4</v>
      </c>
      <c r="W6">
        <f>1.96*V6</f>
        <v>1.2956791986518956E-3</v>
      </c>
      <c r="X6">
        <f>+W6</f>
        <v>1.2956791986518956E-3</v>
      </c>
      <c r="Y6">
        <f>-W6</f>
        <v>-1.2956791986518956E-3</v>
      </c>
    </row>
    <row r="7" spans="1:28">
      <c r="A7" t="s">
        <v>26</v>
      </c>
      <c r="B7">
        <v>9670</v>
      </c>
      <c r="C7">
        <v>823</v>
      </c>
      <c r="D7">
        <v>138</v>
      </c>
      <c r="E7">
        <v>82</v>
      </c>
      <c r="F7">
        <f t="shared" si="2"/>
        <v>8.5108583247156158E-2</v>
      </c>
      <c r="G7">
        <f t="shared" si="3"/>
        <v>0.16767922235722965</v>
      </c>
      <c r="H7">
        <f t="shared" si="4"/>
        <v>9.9635479951397321E-2</v>
      </c>
      <c r="I7">
        <f>G7-Experiment!G7</f>
        <v>3.9736386008844826E-3</v>
      </c>
      <c r="J7" t="b">
        <f t="shared" si="0"/>
        <v>1</v>
      </c>
      <c r="K7">
        <f>H7-Experiment!H7</f>
        <v>2.222431243870697E-2</v>
      </c>
      <c r="L7" t="b">
        <f t="shared" si="1"/>
        <v>1</v>
      </c>
    </row>
    <row r="8" spans="1:28">
      <c r="A8" t="s">
        <v>27</v>
      </c>
      <c r="B8">
        <v>9008</v>
      </c>
      <c r="C8">
        <v>748</v>
      </c>
      <c r="D8">
        <v>146</v>
      </c>
      <c r="E8">
        <v>76</v>
      </c>
      <c r="F8">
        <f t="shared" si="2"/>
        <v>8.3037300177619899E-2</v>
      </c>
      <c r="G8">
        <f t="shared" si="3"/>
        <v>0.19518716577540107</v>
      </c>
      <c r="H8">
        <f t="shared" si="4"/>
        <v>0.10160427807486631</v>
      </c>
      <c r="I8">
        <f>G8-Experiment!G8</f>
        <v>3.2366652954888248E-2</v>
      </c>
      <c r="J8" t="b">
        <f t="shared" si="0"/>
        <v>1</v>
      </c>
      <c r="K8">
        <f>H8-Experiment!H8</f>
        <v>4.5194021664609903E-2</v>
      </c>
      <c r="L8" t="b">
        <f t="shared" si="1"/>
        <v>1</v>
      </c>
      <c r="S8">
        <f>U6-R6</f>
        <v>5.6627091586936018E-5</v>
      </c>
    </row>
    <row r="9" spans="1:28">
      <c r="A9" t="s">
        <v>28</v>
      </c>
      <c r="B9">
        <v>7434</v>
      </c>
      <c r="C9">
        <v>632</v>
      </c>
      <c r="D9">
        <v>110</v>
      </c>
      <c r="E9">
        <v>70</v>
      </c>
      <c r="F9">
        <f t="shared" si="2"/>
        <v>8.5014796879203658E-2</v>
      </c>
      <c r="G9">
        <f t="shared" si="3"/>
        <v>0.17405063291139242</v>
      </c>
      <c r="H9">
        <f t="shared" si="4"/>
        <v>0.11075949367088607</v>
      </c>
      <c r="I9">
        <f>G9-Experiment!G9</f>
        <v>2.9878853770288122E-2</v>
      </c>
      <c r="J9" t="b">
        <f t="shared" si="0"/>
        <v>1</v>
      </c>
      <c r="K9">
        <f>H9-Experiment!H9</f>
        <v>1.5667469131008763E-2</v>
      </c>
      <c r="L9" t="b">
        <f t="shared" si="1"/>
        <v>1</v>
      </c>
    </row>
    <row r="10" spans="1:28">
      <c r="A10" t="s">
        <v>29</v>
      </c>
      <c r="B10">
        <v>8459</v>
      </c>
      <c r="C10">
        <v>691</v>
      </c>
      <c r="D10">
        <v>131</v>
      </c>
      <c r="E10">
        <v>60</v>
      </c>
      <c r="F10">
        <f t="shared" si="2"/>
        <v>8.1688142806478306E-2</v>
      </c>
      <c r="G10">
        <f t="shared" si="3"/>
        <v>0.18958031837916064</v>
      </c>
      <c r="H10">
        <f t="shared" si="4"/>
        <v>8.6830680173661356E-2</v>
      </c>
      <c r="I10">
        <f>G10-Experiment!G10</f>
        <v>1.7413890832532225E-2</v>
      </c>
      <c r="J10" t="b">
        <f t="shared" si="0"/>
        <v>1</v>
      </c>
      <c r="K10">
        <f>H10-Experiment!H10</f>
        <v>-2.3642777502091872E-2</v>
      </c>
      <c r="L10" t="b">
        <f t="shared" si="1"/>
        <v>0</v>
      </c>
      <c r="S10" t="s">
        <v>83</v>
      </c>
      <c r="T10" t="s">
        <v>89</v>
      </c>
      <c r="U10" t="s">
        <v>90</v>
      </c>
      <c r="V10" t="s">
        <v>91</v>
      </c>
      <c r="W10" t="s">
        <v>92</v>
      </c>
      <c r="X10" t="s">
        <v>93</v>
      </c>
      <c r="Y10" t="s">
        <v>94</v>
      </c>
      <c r="Z10" t="s">
        <v>95</v>
      </c>
      <c r="AA10" t="s">
        <v>96</v>
      </c>
      <c r="AB10" t="s">
        <v>97</v>
      </c>
    </row>
    <row r="11" spans="1:28">
      <c r="A11" t="s">
        <v>30</v>
      </c>
      <c r="B11">
        <v>10667</v>
      </c>
      <c r="C11">
        <v>861</v>
      </c>
      <c r="D11">
        <v>165</v>
      </c>
      <c r="E11">
        <v>97</v>
      </c>
      <c r="F11">
        <f t="shared" si="2"/>
        <v>8.0716227617886938E-2</v>
      </c>
      <c r="G11">
        <f t="shared" si="3"/>
        <v>0.19163763066202091</v>
      </c>
      <c r="H11">
        <f t="shared" si="4"/>
        <v>0.11265969802555169</v>
      </c>
      <c r="I11">
        <f>G11-Experiment!G11</f>
        <v>1.3730653917834873E-2</v>
      </c>
      <c r="J11" t="b">
        <f t="shared" si="0"/>
        <v>1</v>
      </c>
      <c r="K11">
        <f>H11-Experiment!H11</f>
        <v>-1.2937903465413403E-3</v>
      </c>
      <c r="L11" t="b">
        <f t="shared" si="1"/>
        <v>0</v>
      </c>
      <c r="S11" t="s">
        <v>11</v>
      </c>
      <c r="T11">
        <v>0</v>
      </c>
      <c r="U11">
        <f>D25/D26</f>
        <v>0.2188746891805933</v>
      </c>
      <c r="V11">
        <f>Experiment!D25/Experiment!D26</f>
        <v>0.19831981460023174</v>
      </c>
      <c r="W11">
        <f>V11-U11</f>
        <v>-2.0554874580361565E-2</v>
      </c>
      <c r="X11">
        <f>(D25+Experiment!D25)/(Experiment!D26+Control!D26)</f>
        <v>0.20860706740369866</v>
      </c>
      <c r="Y11">
        <f>SQRT((X11*(1-X11))*(1/D26+1/Experiment!D26))</f>
        <v>4.3716753852259364E-3</v>
      </c>
      <c r="Z11">
        <f>W11-Y11*1.96</f>
        <v>-2.9123358335404401E-2</v>
      </c>
      <c r="AA11">
        <f>W11+Y11*1.96</f>
        <v>-1.198639082531873E-2</v>
      </c>
      <c r="AB11">
        <f>0.01</f>
        <v>0.01</v>
      </c>
    </row>
    <row r="12" spans="1:28">
      <c r="A12" t="s">
        <v>31</v>
      </c>
      <c r="B12">
        <v>10660</v>
      </c>
      <c r="C12">
        <v>867</v>
      </c>
      <c r="D12">
        <v>196</v>
      </c>
      <c r="E12">
        <v>105</v>
      </c>
      <c r="F12">
        <f t="shared" si="2"/>
        <v>8.1332082551594742E-2</v>
      </c>
      <c r="G12">
        <f t="shared" si="3"/>
        <v>0.22606689734717417</v>
      </c>
      <c r="H12">
        <f t="shared" si="4"/>
        <v>0.12110726643598616</v>
      </c>
      <c r="I12">
        <f>G12-Experiment!G12</f>
        <v>6.0557638087914895E-2</v>
      </c>
      <c r="J12" t="b">
        <f t="shared" si="0"/>
        <v>1</v>
      </c>
      <c r="K12">
        <f>H12-Experiment!H12</f>
        <v>3.8931340510060225E-2</v>
      </c>
      <c r="L12" t="b">
        <f t="shared" si="1"/>
        <v>1</v>
      </c>
      <c r="P12" s="1"/>
      <c r="Q12" s="1"/>
      <c r="S12" t="s">
        <v>88</v>
      </c>
      <c r="T12">
        <v>0</v>
      </c>
      <c r="U12">
        <f>E25/D26</f>
        <v>0.11756201931417337</v>
      </c>
      <c r="V12">
        <f>Experiment!E25/Experiment!D26</f>
        <v>0.1126882966396292</v>
      </c>
      <c r="W12">
        <f>V12-U12</f>
        <v>-4.8737226745441675E-3</v>
      </c>
      <c r="X12">
        <f>(E25+Experiment!E25)/(Experiment!D26+Control!D26)</f>
        <v>0.11512748531241861</v>
      </c>
      <c r="Y12">
        <f>SQRT((X12*(1-X12))*(1/D26+1/Experiment!D26))</f>
        <v>3.4341335129324238E-3</v>
      </c>
      <c r="Z12">
        <f>W12-Y12*1.96</f>
        <v>-1.1604624359891718E-2</v>
      </c>
      <c r="AA12">
        <f>W12+Y12*1.96</f>
        <v>1.857179010803383E-3</v>
      </c>
      <c r="AB12">
        <v>7.4999999999999997E-3</v>
      </c>
    </row>
    <row r="13" spans="1:28">
      <c r="A13" t="s">
        <v>32</v>
      </c>
      <c r="B13">
        <v>9947</v>
      </c>
      <c r="C13">
        <v>838</v>
      </c>
      <c r="D13">
        <v>162</v>
      </c>
      <c r="E13">
        <v>92</v>
      </c>
      <c r="F13">
        <f t="shared" si="2"/>
        <v>8.4246506484367142E-2</v>
      </c>
      <c r="G13">
        <f t="shared" si="3"/>
        <v>0.19331742243436753</v>
      </c>
      <c r="H13">
        <f t="shared" si="4"/>
        <v>0.10978520286396182</v>
      </c>
      <c r="I13">
        <f>G13-Experiment!G13</f>
        <v>3.3517172746477392E-2</v>
      </c>
      <c r="J13" t="b">
        <f t="shared" si="0"/>
        <v>1</v>
      </c>
      <c r="K13">
        <f>H13-Experiment!H13</f>
        <v>2.2394441315896893E-2</v>
      </c>
      <c r="L13" t="b">
        <f t="shared" si="1"/>
        <v>1</v>
      </c>
      <c r="P13" s="1"/>
      <c r="Q13" s="1"/>
    </row>
    <row r="14" spans="1:28">
      <c r="A14" t="s">
        <v>33</v>
      </c>
      <c r="B14">
        <v>8324</v>
      </c>
      <c r="C14">
        <v>665</v>
      </c>
      <c r="D14">
        <v>127</v>
      </c>
      <c r="E14">
        <v>56</v>
      </c>
      <c r="F14">
        <f t="shared" si="2"/>
        <v>7.9889476213358956E-2</v>
      </c>
      <c r="G14">
        <f t="shared" si="3"/>
        <v>0.19097744360902255</v>
      </c>
      <c r="H14">
        <f t="shared" si="4"/>
        <v>8.4210526315789472E-2</v>
      </c>
      <c r="I14">
        <f>G14-Experiment!G14</f>
        <v>9.4629096104748012E-4</v>
      </c>
      <c r="J14" t="b">
        <f t="shared" si="0"/>
        <v>1</v>
      </c>
      <c r="K14">
        <f>H14-Experiment!H14</f>
        <v>-2.1708476799475324E-2</v>
      </c>
      <c r="L14" t="b">
        <f t="shared" si="1"/>
        <v>0</v>
      </c>
      <c r="P14" s="1"/>
      <c r="Q14" s="1"/>
    </row>
    <row r="15" spans="1:28">
      <c r="A15" t="s">
        <v>34</v>
      </c>
      <c r="B15">
        <v>9434</v>
      </c>
      <c r="C15">
        <v>673</v>
      </c>
      <c r="D15">
        <v>220</v>
      </c>
      <c r="E15">
        <v>122</v>
      </c>
      <c r="F15">
        <f t="shared" si="2"/>
        <v>7.1337714649141404E-2</v>
      </c>
      <c r="G15">
        <f t="shared" si="3"/>
        <v>0.32689450222882616</v>
      </c>
      <c r="H15">
        <f t="shared" si="4"/>
        <v>0.1812778603268945</v>
      </c>
      <c r="I15">
        <f>G15-Experiment!G15</f>
        <v>4.8558777695110245E-2</v>
      </c>
      <c r="J15" t="b">
        <f t="shared" si="0"/>
        <v>1</v>
      </c>
      <c r="K15">
        <f>H15-Experiment!H15</f>
        <v>4.641415874870225E-2</v>
      </c>
      <c r="L15" t="b">
        <f t="shared" si="1"/>
        <v>1</v>
      </c>
      <c r="P15" s="1"/>
      <c r="Q15" s="1"/>
    </row>
    <row r="16" spans="1:28">
      <c r="A16" t="s">
        <v>35</v>
      </c>
      <c r="B16">
        <v>8687</v>
      </c>
      <c r="C16">
        <v>691</v>
      </c>
      <c r="D16">
        <v>176</v>
      </c>
      <c r="E16">
        <v>128</v>
      </c>
      <c r="F16">
        <f t="shared" si="2"/>
        <v>7.954414642569356E-2</v>
      </c>
      <c r="G16">
        <f t="shared" si="3"/>
        <v>0.25470332850940663</v>
      </c>
      <c r="H16">
        <f t="shared" si="4"/>
        <v>0.18523878437047755</v>
      </c>
      <c r="I16">
        <f>G16-Experiment!G16</f>
        <v>6.4867753023606922E-2</v>
      </c>
      <c r="J16" t="b">
        <f t="shared" si="0"/>
        <v>1</v>
      </c>
      <c r="K16">
        <f>H16-Experiment!H16</f>
        <v>6.416255118662105E-2</v>
      </c>
      <c r="L16" t="b">
        <f t="shared" si="1"/>
        <v>1</v>
      </c>
      <c r="P16" s="1"/>
      <c r="Q16" s="1"/>
    </row>
    <row r="17" spans="1:17">
      <c r="A17" t="s">
        <v>36</v>
      </c>
      <c r="B17">
        <v>8896</v>
      </c>
      <c r="C17">
        <v>708</v>
      </c>
      <c r="D17">
        <v>161</v>
      </c>
      <c r="E17">
        <v>104</v>
      </c>
      <c r="F17">
        <f t="shared" si="2"/>
        <v>7.9586330935251803E-2</v>
      </c>
      <c r="G17">
        <f t="shared" si="3"/>
        <v>0.22740112994350281</v>
      </c>
      <c r="H17">
        <f t="shared" si="4"/>
        <v>0.14689265536723164</v>
      </c>
      <c r="I17">
        <f>G17-Experiment!G17</f>
        <v>6.6219091642820416E-3</v>
      </c>
      <c r="J17" t="b">
        <f t="shared" si="0"/>
        <v>1</v>
      </c>
      <c r="K17">
        <f>H17-Experiment!H17</f>
        <v>1.1495096240859148E-3</v>
      </c>
      <c r="L17" t="b">
        <f t="shared" si="1"/>
        <v>1</v>
      </c>
      <c r="P17" s="1"/>
      <c r="Q17" s="1"/>
    </row>
    <row r="18" spans="1:17">
      <c r="A18" t="s">
        <v>37</v>
      </c>
      <c r="B18">
        <v>9535</v>
      </c>
      <c r="C18">
        <v>759</v>
      </c>
      <c r="D18">
        <v>233</v>
      </c>
      <c r="E18">
        <v>124</v>
      </c>
      <c r="F18">
        <f t="shared" si="2"/>
        <v>7.960146827477714E-2</v>
      </c>
      <c r="G18">
        <f t="shared" si="3"/>
        <v>0.30698287220026349</v>
      </c>
      <c r="H18">
        <f t="shared" si="4"/>
        <v>0.16337285902503293</v>
      </c>
      <c r="I18">
        <f>G18-Experiment!G18</f>
        <v>3.0718280760574757E-2</v>
      </c>
      <c r="J18" t="b">
        <f t="shared" si="0"/>
        <v>1</v>
      </c>
      <c r="K18">
        <f>H18-Experiment!H18</f>
        <v>9.0278525399486165E-3</v>
      </c>
      <c r="L18" t="b">
        <f t="shared" si="1"/>
        <v>1</v>
      </c>
      <c r="P18" s="1"/>
      <c r="Q18" s="1"/>
    </row>
    <row r="19" spans="1:17">
      <c r="A19" t="s">
        <v>38</v>
      </c>
      <c r="B19">
        <v>9363</v>
      </c>
      <c r="C19">
        <v>736</v>
      </c>
      <c r="D19">
        <v>154</v>
      </c>
      <c r="E19">
        <v>91</v>
      </c>
      <c r="F19">
        <f t="shared" si="2"/>
        <v>7.8607283990174096E-2</v>
      </c>
      <c r="G19">
        <f t="shared" si="3"/>
        <v>0.20923913043478262</v>
      </c>
      <c r="H19">
        <f t="shared" si="4"/>
        <v>0.12364130434782608</v>
      </c>
      <c r="I19">
        <f>G19-Experiment!G19</f>
        <v>-1.0869565217391297E-2</v>
      </c>
      <c r="J19" t="b">
        <f t="shared" si="0"/>
        <v>0</v>
      </c>
      <c r="K19">
        <f>H19-Experiment!H19</f>
        <v>-3.9402173913043487E-2</v>
      </c>
      <c r="L19" t="b">
        <f t="shared" si="1"/>
        <v>0</v>
      </c>
    </row>
    <row r="20" spans="1:17">
      <c r="A20" t="s">
        <v>39</v>
      </c>
      <c r="B20">
        <v>9327</v>
      </c>
      <c r="C20">
        <v>739</v>
      </c>
      <c r="D20">
        <v>196</v>
      </c>
      <c r="E20">
        <v>86</v>
      </c>
      <c r="F20">
        <f t="shared" si="2"/>
        <v>7.9232336228154815E-2</v>
      </c>
      <c r="G20">
        <f t="shared" si="3"/>
        <v>0.26522327469553453</v>
      </c>
      <c r="H20">
        <f t="shared" si="4"/>
        <v>0.11637347767253045</v>
      </c>
      <c r="I20">
        <f>G20-Experiment!G20</f>
        <v>-1.1255404809279779E-2</v>
      </c>
      <c r="J20" t="b">
        <f t="shared" si="0"/>
        <v>0</v>
      </c>
      <c r="K20">
        <f>H20-Experiment!H20</f>
        <v>-1.5676040896933086E-2</v>
      </c>
      <c r="L20" t="b">
        <f t="shared" si="1"/>
        <v>0</v>
      </c>
    </row>
    <row r="21" spans="1:17">
      <c r="A21" t="s">
        <v>40</v>
      </c>
      <c r="B21">
        <v>9345</v>
      </c>
      <c r="C21">
        <v>734</v>
      </c>
      <c r="D21">
        <v>167</v>
      </c>
      <c r="E21">
        <v>75</v>
      </c>
      <c r="F21">
        <f t="shared" si="2"/>
        <v>7.854467629748528E-2</v>
      </c>
      <c r="G21">
        <f t="shared" si="3"/>
        <v>0.22752043596730245</v>
      </c>
      <c r="H21">
        <f t="shared" si="4"/>
        <v>0.10217983651226158</v>
      </c>
      <c r="I21">
        <f>G21-Experiment!G21</f>
        <v>-5.6820223373356876E-2</v>
      </c>
      <c r="J21" t="b">
        <f t="shared" si="0"/>
        <v>0</v>
      </c>
      <c r="K21">
        <f>H21-Experiment!H21</f>
        <v>1.0146869479294537E-2</v>
      </c>
      <c r="L21" t="b">
        <f t="shared" si="1"/>
        <v>1</v>
      </c>
    </row>
    <row r="22" spans="1:17">
      <c r="A22" t="s">
        <v>41</v>
      </c>
      <c r="B22">
        <v>8890</v>
      </c>
      <c r="C22">
        <v>706</v>
      </c>
      <c r="D22">
        <v>174</v>
      </c>
      <c r="E22">
        <v>101</v>
      </c>
      <c r="F22">
        <f t="shared" si="2"/>
        <v>7.9415073115860518E-2</v>
      </c>
      <c r="G22">
        <f t="shared" si="3"/>
        <v>0.24645892351274787</v>
      </c>
      <c r="H22">
        <f t="shared" si="4"/>
        <v>0.14305949008498584</v>
      </c>
      <c r="I22">
        <f>G22-Experiment!G22</f>
        <v>-5.6186388141219179E-3</v>
      </c>
      <c r="J22" t="b">
        <f t="shared" si="0"/>
        <v>0</v>
      </c>
      <c r="K22">
        <f>H22-Experiment!H22</f>
        <v>-2.7300620718338275E-2</v>
      </c>
      <c r="L22" t="b">
        <f t="shared" si="1"/>
        <v>0</v>
      </c>
    </row>
    <row r="23" spans="1:17">
      <c r="A23" t="s">
        <v>42</v>
      </c>
      <c r="B23">
        <v>8460</v>
      </c>
      <c r="C23">
        <v>681</v>
      </c>
      <c r="D23">
        <v>156</v>
      </c>
      <c r="E23">
        <v>93</v>
      </c>
      <c r="F23">
        <f t="shared" si="2"/>
        <v>8.0496453900709225E-2</v>
      </c>
      <c r="G23">
        <f t="shared" si="3"/>
        <v>0.22907488986784141</v>
      </c>
      <c r="H23">
        <f t="shared" si="4"/>
        <v>0.13656387665198239</v>
      </c>
      <c r="I23">
        <f>G23-Experiment!G23</f>
        <v>2.475834310525149E-2</v>
      </c>
      <c r="J23" t="b">
        <f t="shared" si="0"/>
        <v>1</v>
      </c>
      <c r="K23">
        <f>H23-Experiment!H23</f>
        <v>-7.3210154343485434E-3</v>
      </c>
      <c r="L23" t="b">
        <f t="shared" si="1"/>
        <v>0</v>
      </c>
    </row>
    <row r="24" spans="1:17">
      <c r="A24" t="s">
        <v>43</v>
      </c>
      <c r="B24">
        <v>8836</v>
      </c>
      <c r="C24">
        <v>693</v>
      </c>
      <c r="D24">
        <v>206</v>
      </c>
      <c r="E24">
        <v>67</v>
      </c>
      <c r="F24">
        <f t="shared" si="2"/>
        <v>7.8429153463105472E-2</v>
      </c>
      <c r="G24">
        <f t="shared" si="3"/>
        <v>0.29725829725829728</v>
      </c>
      <c r="H24">
        <f t="shared" si="4"/>
        <v>9.6681096681096687E-2</v>
      </c>
      <c r="I24">
        <f>G24-Experiment!G24</f>
        <v>4.5877081788683993E-2</v>
      </c>
      <c r="J24" t="b">
        <f t="shared" si="0"/>
        <v>1</v>
      </c>
      <c r="K24">
        <f>H24-Experiment!H24</f>
        <v>-4.5584096689069056E-2</v>
      </c>
      <c r="L24" t="b">
        <f t="shared" si="1"/>
        <v>0</v>
      </c>
    </row>
    <row r="25" spans="1:17">
      <c r="A25" t="s">
        <v>44</v>
      </c>
      <c r="B25">
        <v>9437</v>
      </c>
      <c r="C25">
        <v>788</v>
      </c>
      <c r="D25">
        <f>SUM(D2:D24)</f>
        <v>3785</v>
      </c>
      <c r="E25">
        <f>SUM(E2:E24)</f>
        <v>2033</v>
      </c>
      <c r="F25">
        <f t="shared" si="2"/>
        <v>8.3501112641729366E-2</v>
      </c>
    </row>
    <row r="26" spans="1:17">
      <c r="A26" t="s">
        <v>45</v>
      </c>
      <c r="B26">
        <v>9420</v>
      </c>
      <c r="C26">
        <v>781</v>
      </c>
      <c r="D26">
        <f>SUM(C2:C24)</f>
        <v>17293</v>
      </c>
      <c r="F26">
        <f t="shared" si="2"/>
        <v>8.2908704883227172E-2</v>
      </c>
    </row>
    <row r="27" spans="1:17">
      <c r="A27" t="s">
        <v>46</v>
      </c>
      <c r="B27">
        <v>9570</v>
      </c>
      <c r="C27">
        <v>805</v>
      </c>
      <c r="F27">
        <f t="shared" si="2"/>
        <v>8.4117032392894461E-2</v>
      </c>
    </row>
    <row r="28" spans="1:17">
      <c r="A28" t="s">
        <v>47</v>
      </c>
      <c r="B28">
        <v>9921</v>
      </c>
      <c r="C28">
        <v>830</v>
      </c>
      <c r="F28">
        <f t="shared" si="2"/>
        <v>8.3660921278096961E-2</v>
      </c>
    </row>
    <row r="29" spans="1:17">
      <c r="A29" t="s">
        <v>48</v>
      </c>
      <c r="B29">
        <v>9424</v>
      </c>
      <c r="C29">
        <v>781</v>
      </c>
      <c r="F29">
        <f t="shared" si="2"/>
        <v>8.2873514431239387E-2</v>
      </c>
    </row>
    <row r="30" spans="1:17">
      <c r="A30" t="s">
        <v>49</v>
      </c>
      <c r="B30">
        <v>9010</v>
      </c>
      <c r="C30">
        <v>756</v>
      </c>
      <c r="F30">
        <f t="shared" si="2"/>
        <v>8.390677025527192E-2</v>
      </c>
    </row>
    <row r="31" spans="1:17">
      <c r="A31" t="s">
        <v>50</v>
      </c>
      <c r="B31">
        <v>9656</v>
      </c>
      <c r="C31">
        <v>825</v>
      </c>
      <c r="F31">
        <f t="shared" si="2"/>
        <v>8.5439105219552614E-2</v>
      </c>
    </row>
    <row r="32" spans="1:17">
      <c r="A32" t="s">
        <v>51</v>
      </c>
      <c r="B32">
        <v>10419</v>
      </c>
      <c r="C32">
        <v>874</v>
      </c>
      <c r="F32">
        <f t="shared" si="2"/>
        <v>8.3885209713024281E-2</v>
      </c>
    </row>
    <row r="33" spans="1:19">
      <c r="A33" t="s">
        <v>52</v>
      </c>
      <c r="B33">
        <v>9880</v>
      </c>
      <c r="C33">
        <v>830</v>
      </c>
      <c r="F33">
        <f t="shared" si="2"/>
        <v>8.4008097165991905E-2</v>
      </c>
    </row>
    <row r="34" spans="1:19">
      <c r="A34" t="s">
        <v>53</v>
      </c>
      <c r="B34">
        <v>10134</v>
      </c>
      <c r="C34">
        <v>801</v>
      </c>
      <c r="F34">
        <f t="shared" si="2"/>
        <v>7.9040852575488457E-2</v>
      </c>
    </row>
    <row r="35" spans="1:19">
      <c r="A35" t="s">
        <v>54</v>
      </c>
      <c r="B35">
        <v>9717</v>
      </c>
      <c r="C35">
        <v>814</v>
      </c>
      <c r="F35">
        <f t="shared" si="2"/>
        <v>8.3770711124832767E-2</v>
      </c>
    </row>
    <row r="36" spans="1:19">
      <c r="A36" t="s">
        <v>55</v>
      </c>
      <c r="B36">
        <v>9192</v>
      </c>
      <c r="C36">
        <v>735</v>
      </c>
      <c r="F36">
        <f t="shared" si="2"/>
        <v>7.9960835509138378E-2</v>
      </c>
    </row>
    <row r="37" spans="1:19">
      <c r="A37" t="s">
        <v>56</v>
      </c>
      <c r="B37">
        <v>8630</v>
      </c>
      <c r="C37">
        <v>743</v>
      </c>
      <c r="F37">
        <f t="shared" si="2"/>
        <v>8.6095017381228267E-2</v>
      </c>
    </row>
    <row r="38" spans="1:19">
      <c r="A38" t="s">
        <v>57</v>
      </c>
      <c r="B38">
        <v>8970</v>
      </c>
      <c r="C38">
        <v>722</v>
      </c>
      <c r="F38">
        <f t="shared" si="2"/>
        <v>8.0490523968784838E-2</v>
      </c>
    </row>
    <row r="39" spans="1:19" ht="15.75" thickBot="1">
      <c r="A39" t="s">
        <v>66</v>
      </c>
      <c r="B39">
        <f>SUM(B2:B38)</f>
        <v>345543</v>
      </c>
      <c r="C39">
        <f>SUM(C2:C38)</f>
        <v>28378</v>
      </c>
      <c r="F39">
        <f>C39/B39</f>
        <v>8.2125813574576823E-2</v>
      </c>
    </row>
    <row r="40" spans="1:19" ht="15.75" thickBot="1">
      <c r="A40" s="2" t="s">
        <v>67</v>
      </c>
      <c r="B40" s="2"/>
      <c r="C40" s="2"/>
      <c r="D40" s="2"/>
      <c r="E40" s="2"/>
      <c r="G40" s="2"/>
      <c r="H40" s="2"/>
      <c r="I40" s="2"/>
      <c r="J40" s="2"/>
      <c r="K40" s="2"/>
    </row>
    <row r="41" spans="1:19" ht="15.75" thickBot="1">
      <c r="A41" s="2"/>
      <c r="B41" s="3"/>
      <c r="C41" s="3"/>
      <c r="D41" s="3"/>
      <c r="E41" s="3"/>
      <c r="G41" s="2"/>
      <c r="H41" s="3"/>
      <c r="I41" s="3"/>
      <c r="J41" s="3"/>
      <c r="K41" s="3"/>
      <c r="R41" t="s">
        <v>64</v>
      </c>
      <c r="S41" t="s">
        <v>65</v>
      </c>
    </row>
    <row r="42" spans="1:19" ht="15.75" thickBot="1">
      <c r="A42" s="2"/>
      <c r="B42" s="3"/>
      <c r="C42" s="3"/>
      <c r="D42" s="3"/>
      <c r="E42" s="3"/>
      <c r="G42" s="2"/>
      <c r="H42" s="3"/>
      <c r="I42" s="3"/>
      <c r="J42" s="3"/>
      <c r="K42" s="3"/>
      <c r="R42">
        <f>COUNTIF(J2:J24,TRUE)</f>
        <v>19</v>
      </c>
      <c r="S42">
        <f>COUNTIF(L2:L24,TRUE)</f>
        <v>13</v>
      </c>
    </row>
    <row r="43" spans="1:19" ht="15.75" thickBot="1">
      <c r="A43" s="2"/>
      <c r="B43" s="3"/>
      <c r="C43" s="3"/>
      <c r="D43" s="3"/>
      <c r="E43" s="3"/>
      <c r="G43" s="2"/>
      <c r="H43" s="3"/>
      <c r="I43" s="3"/>
      <c r="J43" s="3"/>
      <c r="K43" s="3"/>
      <c r="R43">
        <f>COUNTA(J2:J24)</f>
        <v>23</v>
      </c>
      <c r="S43">
        <f>COUNTA(L2:L24)</f>
        <v>23</v>
      </c>
    </row>
    <row r="44" spans="1:19" ht="15.75" thickBot="1">
      <c r="A44" s="2"/>
      <c r="B44" s="3"/>
      <c r="C44" s="3"/>
      <c r="D44" s="3"/>
      <c r="E44" s="3"/>
      <c r="G44" s="2"/>
      <c r="H44" s="3"/>
      <c r="I44" s="3"/>
      <c r="J44" s="3"/>
      <c r="K44" s="3"/>
    </row>
    <row r="45" spans="1:19" ht="15.75" thickBot="1">
      <c r="A45" s="2"/>
      <c r="B45" s="3"/>
      <c r="C45" s="3"/>
      <c r="D45" s="3"/>
      <c r="E45" s="3"/>
      <c r="G45" s="2"/>
      <c r="H45" s="3"/>
      <c r="I45" s="3"/>
      <c r="J45" s="3"/>
      <c r="K45" s="3"/>
    </row>
    <row r="46" spans="1:19" ht="15.75" thickBot="1">
      <c r="A46" s="2"/>
      <c r="B46" s="3"/>
      <c r="C46" s="3"/>
      <c r="D46" s="3"/>
      <c r="E46" s="3"/>
      <c r="G46" s="2"/>
      <c r="H46" s="3"/>
      <c r="I46" s="3"/>
      <c r="J46" s="3"/>
      <c r="K46" s="3"/>
    </row>
    <row r="47" spans="1:19" ht="15.75" thickBot="1">
      <c r="A47" s="2"/>
      <c r="B47" s="3"/>
      <c r="C47" s="3"/>
      <c r="D47" s="3"/>
      <c r="E47" s="3"/>
      <c r="G47" s="2"/>
      <c r="H47" s="3"/>
      <c r="I47" s="3"/>
      <c r="J47" s="3"/>
      <c r="K47" s="3"/>
    </row>
    <row r="48" spans="1:19" ht="15.75" thickBot="1">
      <c r="A48" s="2"/>
      <c r="B48" s="3"/>
      <c r="C48" s="3"/>
      <c r="D48" s="3"/>
      <c r="E48" s="3"/>
      <c r="G48" s="2"/>
      <c r="H48" s="3"/>
      <c r="I48" s="3"/>
      <c r="J48" s="3"/>
      <c r="K48" s="3"/>
    </row>
    <row r="49" spans="1:11" ht="15.75" thickBot="1">
      <c r="A49" s="2"/>
      <c r="B49" s="3"/>
      <c r="C49" s="3"/>
      <c r="D49" s="3"/>
      <c r="E49" s="3"/>
      <c r="G49" s="2"/>
      <c r="H49" s="3"/>
      <c r="I49" s="3"/>
      <c r="J49" s="3"/>
      <c r="K49" s="3"/>
    </row>
    <row r="50" spans="1:11" ht="15.75" thickBot="1">
      <c r="A50" s="2"/>
      <c r="B50" s="3"/>
      <c r="C50" s="3"/>
      <c r="D50" s="3"/>
      <c r="E50" s="3"/>
      <c r="G50" s="2"/>
      <c r="H50" s="3"/>
      <c r="I50" s="3"/>
      <c r="J50" s="3"/>
      <c r="K50" s="3"/>
    </row>
    <row r="51" spans="1:11" ht="15.75" thickBot="1">
      <c r="A51" s="2"/>
      <c r="B51" s="3"/>
      <c r="C51" s="3"/>
      <c r="D51" s="3"/>
      <c r="E51" s="3"/>
      <c r="G51" s="2"/>
      <c r="H51" s="3"/>
      <c r="I51" s="3"/>
      <c r="J51" s="3"/>
      <c r="K51" s="3"/>
    </row>
    <row r="52" spans="1:11" ht="15.75" thickBot="1">
      <c r="A52" s="2"/>
      <c r="B52" s="3"/>
      <c r="C52" s="3"/>
      <c r="D52" s="3"/>
      <c r="E52" s="3"/>
      <c r="G52" s="2"/>
      <c r="H52" s="3"/>
      <c r="I52" s="3"/>
      <c r="J52" s="3"/>
      <c r="K52" s="3"/>
    </row>
    <row r="53" spans="1:11" ht="15.75" thickBot="1">
      <c r="A53" s="2"/>
      <c r="B53" s="3"/>
      <c r="C53" s="3"/>
      <c r="D53" s="3"/>
      <c r="E53" s="3"/>
      <c r="G53" s="2"/>
      <c r="H53" s="3"/>
      <c r="I53" s="3"/>
      <c r="J53" s="3"/>
      <c r="K53" s="3"/>
    </row>
    <row r="54" spans="1:11" ht="15.75" thickBot="1">
      <c r="A54" s="2"/>
      <c r="B54" s="3"/>
      <c r="C54" s="3"/>
      <c r="D54" s="3"/>
      <c r="E54" s="3"/>
      <c r="G54" s="2"/>
      <c r="H54" s="3"/>
      <c r="I54" s="3"/>
      <c r="J54" s="3"/>
      <c r="K54" s="3"/>
    </row>
    <row r="55" spans="1:11" ht="15.75" thickBot="1">
      <c r="A55" s="2"/>
      <c r="B55" s="3"/>
      <c r="C55" s="3"/>
      <c r="D55" s="3"/>
      <c r="E55" s="3"/>
      <c r="G55" s="2"/>
      <c r="H55" s="3"/>
      <c r="I55" s="3"/>
      <c r="J55" s="3"/>
      <c r="K55" s="3"/>
    </row>
    <row r="56" spans="1:11" ht="15.75" thickBot="1">
      <c r="A56" s="2"/>
      <c r="B56" s="3"/>
      <c r="C56" s="3"/>
      <c r="D56" s="3"/>
      <c r="E56" s="3"/>
      <c r="G56" s="2"/>
      <c r="H56" s="3"/>
      <c r="I56" s="3"/>
      <c r="J56" s="3"/>
      <c r="K56" s="3"/>
    </row>
    <row r="57" spans="1:11" ht="15.75" thickBot="1">
      <c r="A57" s="2"/>
      <c r="B57" s="3"/>
      <c r="C57" s="3"/>
      <c r="D57" s="3"/>
      <c r="E57" s="3"/>
      <c r="G57" s="2"/>
      <c r="H57" s="3"/>
      <c r="I57" s="3"/>
      <c r="J57" s="3"/>
      <c r="K57" s="3"/>
    </row>
    <row r="58" spans="1:11" ht="15.75" thickBot="1">
      <c r="A58" s="2"/>
      <c r="B58" s="3"/>
      <c r="C58" s="3"/>
      <c r="D58" s="3"/>
      <c r="E58" s="3"/>
      <c r="G58" s="2"/>
      <c r="H58" s="3"/>
      <c r="I58" s="3"/>
      <c r="J58" s="3"/>
      <c r="K58" s="3"/>
    </row>
    <row r="59" spans="1:11" ht="15.75" thickBot="1">
      <c r="A59" s="2"/>
      <c r="B59" s="3"/>
      <c r="C59" s="3"/>
      <c r="D59" s="3"/>
      <c r="E59" s="3"/>
      <c r="G59" s="2"/>
      <c r="H59" s="3"/>
      <c r="I59" s="3"/>
      <c r="J59" s="3"/>
      <c r="K59" s="3"/>
    </row>
    <row r="60" spans="1:11" ht="15.75" thickBot="1">
      <c r="A60" s="2"/>
      <c r="B60" s="3"/>
      <c r="C60" s="3"/>
      <c r="D60" s="3"/>
      <c r="E60" s="3"/>
      <c r="G60" s="2"/>
      <c r="H60" s="3"/>
      <c r="I60" s="3"/>
      <c r="J60" s="3"/>
      <c r="K60" s="3"/>
    </row>
    <row r="61" spans="1:11" ht="15.75" thickBot="1">
      <c r="A61" s="2"/>
      <c r="B61" s="3"/>
      <c r="C61" s="3"/>
      <c r="D61" s="3"/>
      <c r="E61" s="3"/>
      <c r="G61" s="2"/>
      <c r="H61" s="3"/>
      <c r="I61" s="3"/>
      <c r="J61" s="3"/>
      <c r="K61" s="3"/>
    </row>
    <row r="62" spans="1:11" ht="15.75" thickBot="1">
      <c r="A62" s="2"/>
      <c r="B62" s="3"/>
      <c r="C62" s="3"/>
      <c r="D62" s="3"/>
      <c r="E62" s="3"/>
      <c r="G62" s="2"/>
      <c r="H62" s="3"/>
      <c r="I62" s="3"/>
      <c r="J62" s="3"/>
      <c r="K62" s="3"/>
    </row>
    <row r="63" spans="1:11" ht="15.75" thickBot="1">
      <c r="A63" s="2"/>
      <c r="B63" s="3"/>
      <c r="C63" s="3"/>
      <c r="D63" s="3"/>
      <c r="E63" s="3"/>
      <c r="G63" s="2"/>
      <c r="H63" s="3"/>
      <c r="I63" s="3"/>
      <c r="J63" s="3"/>
      <c r="K63" s="3"/>
    </row>
    <row r="64" spans="1:11" ht="15.75" thickBot="1">
      <c r="A64" s="2"/>
      <c r="B64" s="3"/>
      <c r="C64" s="3"/>
      <c r="D64" s="2"/>
      <c r="E64" s="2"/>
      <c r="G64" s="2"/>
      <c r="H64" s="3"/>
      <c r="I64" s="3"/>
      <c r="J64" s="2"/>
      <c r="K64" s="2"/>
    </row>
    <row r="65" spans="1:11" ht="15.75" thickBot="1">
      <c r="A65" s="2"/>
      <c r="B65" s="3"/>
      <c r="C65" s="3"/>
      <c r="D65" s="2"/>
      <c r="E65" s="2"/>
      <c r="G65" s="2"/>
      <c r="H65" s="3"/>
      <c r="I65" s="3"/>
      <c r="J65" s="2"/>
      <c r="K65" s="2"/>
    </row>
    <row r="66" spans="1:11" ht="15.75" thickBot="1">
      <c r="A66" s="2"/>
      <c r="B66" s="3"/>
      <c r="C66" s="3"/>
      <c r="D66" s="2"/>
      <c r="E66" s="2"/>
      <c r="G66" s="2"/>
      <c r="H66" s="3"/>
      <c r="I66" s="3"/>
      <c r="J66" s="2"/>
      <c r="K66" s="2"/>
    </row>
    <row r="67" spans="1:11" ht="15.75" thickBot="1">
      <c r="A67" s="2"/>
      <c r="B67" s="3"/>
      <c r="C67" s="3"/>
      <c r="D67" s="2"/>
      <c r="E67" s="2"/>
      <c r="G67" s="2"/>
      <c r="H67" s="3"/>
      <c r="I67" s="3"/>
      <c r="J67" s="2"/>
      <c r="K67" s="2"/>
    </row>
    <row r="68" spans="1:11" ht="15.75" thickBot="1">
      <c r="A68" s="2"/>
      <c r="B68" s="3"/>
      <c r="C68" s="3"/>
      <c r="D68" s="2"/>
      <c r="E68" s="2"/>
      <c r="G68" s="2"/>
      <c r="H68" s="3"/>
      <c r="I68" s="3"/>
      <c r="J68" s="2"/>
      <c r="K68" s="2"/>
    </row>
    <row r="69" spans="1:11" ht="15.75" thickBot="1">
      <c r="A69" s="2"/>
      <c r="B69" s="3"/>
      <c r="C69" s="3"/>
      <c r="D69" s="2"/>
      <c r="E69" s="2"/>
      <c r="G69" s="2"/>
      <c r="H69" s="3"/>
      <c r="I69" s="3"/>
      <c r="J69" s="2"/>
      <c r="K69" s="2"/>
    </row>
    <row r="70" spans="1:11" ht="15.75" thickBot="1">
      <c r="A70" s="2"/>
      <c r="B70" s="3"/>
      <c r="C70" s="3"/>
      <c r="D70" s="2"/>
      <c r="E70" s="2"/>
      <c r="G70" s="2"/>
      <c r="H70" s="3"/>
      <c r="I70" s="3"/>
      <c r="J70" s="2"/>
      <c r="K70" s="2"/>
    </row>
    <row r="71" spans="1:11" ht="15.75" thickBot="1">
      <c r="A71" s="2"/>
      <c r="B71" s="3"/>
      <c r="C71" s="3"/>
      <c r="D71" s="2"/>
      <c r="E71" s="2"/>
      <c r="G71" s="2"/>
      <c r="H71" s="3"/>
      <c r="I71" s="3"/>
      <c r="J71" s="2"/>
      <c r="K71" s="2"/>
    </row>
    <row r="72" spans="1:11" ht="15.75" thickBot="1">
      <c r="A72" s="2"/>
      <c r="B72" s="3"/>
      <c r="C72" s="3"/>
      <c r="D72" s="2"/>
      <c r="E72" s="2"/>
      <c r="G72" s="2"/>
      <c r="H72" s="3"/>
      <c r="I72" s="3"/>
      <c r="J72" s="2"/>
      <c r="K72" s="2"/>
    </row>
    <row r="73" spans="1:11" ht="15.75" thickBot="1">
      <c r="A73" s="2"/>
      <c r="B73" s="3"/>
      <c r="C73" s="3"/>
      <c r="D73" s="2"/>
      <c r="E73" s="2"/>
      <c r="G73" s="2"/>
      <c r="H73" s="3"/>
      <c r="I73" s="3"/>
      <c r="J73" s="2"/>
      <c r="K73" s="2"/>
    </row>
    <row r="74" spans="1:11" ht="15.75" thickBot="1">
      <c r="A74" s="2"/>
      <c r="B74" s="3"/>
      <c r="C74" s="3"/>
      <c r="D74" s="2"/>
      <c r="E74" s="2"/>
      <c r="G74" s="2"/>
      <c r="H74" s="3"/>
      <c r="I74" s="3"/>
      <c r="J74" s="2"/>
      <c r="K74" s="2"/>
    </row>
    <row r="75" spans="1:11" ht="15.75" thickBot="1">
      <c r="A75" s="2"/>
      <c r="B75" s="3"/>
      <c r="C75" s="3"/>
      <c r="D75" s="2"/>
      <c r="E75" s="2"/>
      <c r="G75" s="2"/>
      <c r="H75" s="3"/>
      <c r="I75" s="3"/>
      <c r="J75" s="2"/>
      <c r="K75" s="2"/>
    </row>
    <row r="76" spans="1:11" ht="15.75" thickBot="1">
      <c r="A76" s="2"/>
      <c r="B76" s="3"/>
      <c r="C76" s="3"/>
      <c r="D76" s="2"/>
      <c r="E76" s="2"/>
      <c r="G76" s="2"/>
      <c r="H76" s="3"/>
      <c r="I76" s="3"/>
      <c r="J76" s="2"/>
      <c r="K76" s="2"/>
    </row>
    <row r="77" spans="1:11" ht="15.75" thickBot="1">
      <c r="A77" s="2"/>
      <c r="B77" s="3"/>
      <c r="C77" s="3"/>
      <c r="D77" s="2"/>
      <c r="E77" s="2"/>
      <c r="G77" s="2"/>
      <c r="H77" s="3"/>
      <c r="I77" s="3"/>
      <c r="J77" s="2"/>
      <c r="K77" s="2"/>
    </row>
    <row r="78" spans="1:11" ht="15.75" thickBot="1"/>
    <row r="79" spans="1:11" ht="52.5" thickBot="1">
      <c r="A79" s="2" t="s">
        <v>0</v>
      </c>
      <c r="B79" s="3">
        <v>40000</v>
      </c>
    </row>
    <row r="80" spans="1:11" ht="65.25" thickBot="1">
      <c r="A80" s="2" t="s">
        <v>1</v>
      </c>
      <c r="B80" s="3">
        <v>3200</v>
      </c>
    </row>
    <row r="81" spans="1:2" ht="27" thickBot="1">
      <c r="A81" s="2" t="s">
        <v>2</v>
      </c>
      <c r="B81" s="3">
        <v>660</v>
      </c>
    </row>
    <row r="82" spans="1:2" ht="52.5" thickBot="1">
      <c r="A82" s="2" t="s">
        <v>3</v>
      </c>
      <c r="B82" s="3">
        <v>0.08</v>
      </c>
    </row>
    <row r="83" spans="1:2" ht="39.75" thickBot="1">
      <c r="A83" s="2" t="s">
        <v>4</v>
      </c>
      <c r="B83" s="3">
        <v>0.20624999999999999</v>
      </c>
    </row>
    <row r="84" spans="1:2" ht="39.75" thickBot="1">
      <c r="A84" s="2" t="s">
        <v>5</v>
      </c>
      <c r="B84" s="3">
        <v>0.53</v>
      </c>
    </row>
    <row r="85" spans="1:2" ht="39.75" thickBot="1">
      <c r="A85" s="2" t="s">
        <v>6</v>
      </c>
      <c r="B85" s="3">
        <v>0.10931250000000001</v>
      </c>
    </row>
  </sheetData>
  <pageMargins left="0.7" right="0.7" top="0.75" bottom="0.75" header="0.3" footer="0.3"/>
  <pageSetup orientation="portrait" r:id="rId1"/>
  <ignoredErrors>
    <ignoredError sqref="K2:K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opLeftCell="A3" zoomScaleNormal="100" workbookViewId="0">
      <selection activeCell="D39" sqref="D39"/>
    </sheetView>
  </sheetViews>
  <sheetFormatPr defaultRowHeight="15"/>
  <cols>
    <col min="1" max="1" width="12.140625" bestFit="1" customWidth="1"/>
    <col min="4" max="4" width="29.7109375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58</v>
      </c>
      <c r="G1" t="s">
        <v>60</v>
      </c>
      <c r="H1" t="s">
        <v>61</v>
      </c>
    </row>
    <row r="2" spans="1:8">
      <c r="A2" t="s">
        <v>21</v>
      </c>
      <c r="B2">
        <v>7716</v>
      </c>
      <c r="C2">
        <v>686</v>
      </c>
      <c r="D2">
        <v>105</v>
      </c>
      <c r="E2">
        <v>34</v>
      </c>
      <c r="F2">
        <f>C2/B2</f>
        <v>8.8906168999481602E-2</v>
      </c>
      <c r="G2">
        <f>D2/C2</f>
        <v>0.15306122448979592</v>
      </c>
      <c r="H2">
        <f>E2/C2</f>
        <v>4.9562682215743441E-2</v>
      </c>
    </row>
    <row r="3" spans="1:8">
      <c r="A3" t="s">
        <v>22</v>
      </c>
      <c r="B3">
        <v>9288</v>
      </c>
      <c r="C3">
        <v>785</v>
      </c>
      <c r="D3">
        <v>116</v>
      </c>
      <c r="E3">
        <v>91</v>
      </c>
      <c r="F3">
        <f t="shared" ref="F3:G24" si="0">C3/B3</f>
        <v>8.4517657192075796E-2</v>
      </c>
      <c r="G3">
        <f t="shared" si="0"/>
        <v>0.14777070063694267</v>
      </c>
      <c r="H3">
        <f t="shared" ref="H3:H24" si="1">E3/C3</f>
        <v>0.11592356687898089</v>
      </c>
    </row>
    <row r="4" spans="1:8">
      <c r="A4" t="s">
        <v>23</v>
      </c>
      <c r="B4">
        <v>10480</v>
      </c>
      <c r="C4">
        <v>884</v>
      </c>
      <c r="D4">
        <v>145</v>
      </c>
      <c r="E4">
        <v>79</v>
      </c>
      <c r="F4">
        <f t="shared" si="0"/>
        <v>8.4351145038167943E-2</v>
      </c>
      <c r="G4">
        <f t="shared" si="0"/>
        <v>0.16402714932126697</v>
      </c>
      <c r="H4">
        <f t="shared" si="1"/>
        <v>8.9366515837104074E-2</v>
      </c>
    </row>
    <row r="5" spans="1:8">
      <c r="A5" t="s">
        <v>24</v>
      </c>
      <c r="B5">
        <v>9867</v>
      </c>
      <c r="C5">
        <v>827</v>
      </c>
      <c r="D5">
        <v>138</v>
      </c>
      <c r="E5">
        <v>92</v>
      </c>
      <c r="F5">
        <f t="shared" si="0"/>
        <v>8.3814735988649039E-2</v>
      </c>
      <c r="G5">
        <f t="shared" si="0"/>
        <v>0.16686819830713423</v>
      </c>
      <c r="H5">
        <f t="shared" si="1"/>
        <v>0.11124546553808948</v>
      </c>
    </row>
    <row r="6" spans="1:8">
      <c r="A6" t="s">
        <v>25</v>
      </c>
      <c r="B6">
        <v>9793</v>
      </c>
      <c r="C6">
        <v>832</v>
      </c>
      <c r="D6">
        <v>140</v>
      </c>
      <c r="E6">
        <v>94</v>
      </c>
      <c r="F6">
        <f t="shared" si="0"/>
        <v>8.4958643929337288E-2</v>
      </c>
      <c r="G6">
        <f t="shared" si="0"/>
        <v>0.16826923076923078</v>
      </c>
      <c r="H6">
        <f t="shared" si="1"/>
        <v>0.11298076923076923</v>
      </c>
    </row>
    <row r="7" spans="1:8">
      <c r="A7" t="s">
        <v>26</v>
      </c>
      <c r="B7">
        <v>9500</v>
      </c>
      <c r="C7">
        <v>788</v>
      </c>
      <c r="D7">
        <v>129</v>
      </c>
      <c r="E7">
        <v>61</v>
      </c>
      <c r="F7">
        <f t="shared" si="0"/>
        <v>8.2947368421052631E-2</v>
      </c>
      <c r="G7">
        <f t="shared" si="0"/>
        <v>0.16370558375634517</v>
      </c>
      <c r="H7">
        <f t="shared" si="1"/>
        <v>7.7411167512690351E-2</v>
      </c>
    </row>
    <row r="8" spans="1:8">
      <c r="A8" t="s">
        <v>27</v>
      </c>
      <c r="B8">
        <v>9088</v>
      </c>
      <c r="C8">
        <v>780</v>
      </c>
      <c r="D8">
        <v>127</v>
      </c>
      <c r="E8">
        <v>44</v>
      </c>
      <c r="F8">
        <f t="shared" si="0"/>
        <v>8.5827464788732391E-2</v>
      </c>
      <c r="G8">
        <f t="shared" si="0"/>
        <v>0.16282051282051282</v>
      </c>
      <c r="H8">
        <f t="shared" si="1"/>
        <v>5.6410256410256411E-2</v>
      </c>
    </row>
    <row r="9" spans="1:8">
      <c r="A9" t="s">
        <v>28</v>
      </c>
      <c r="B9">
        <v>7664</v>
      </c>
      <c r="C9">
        <v>652</v>
      </c>
      <c r="D9">
        <v>94</v>
      </c>
      <c r="E9">
        <v>62</v>
      </c>
      <c r="F9">
        <f t="shared" si="0"/>
        <v>8.5073068893528184E-2</v>
      </c>
      <c r="G9">
        <f t="shared" si="0"/>
        <v>0.14417177914110429</v>
      </c>
      <c r="H9">
        <f t="shared" si="1"/>
        <v>9.5092024539877307E-2</v>
      </c>
    </row>
    <row r="10" spans="1:8">
      <c r="A10" t="s">
        <v>29</v>
      </c>
      <c r="B10">
        <v>8434</v>
      </c>
      <c r="C10">
        <v>697</v>
      </c>
      <c r="D10">
        <v>120</v>
      </c>
      <c r="E10">
        <v>77</v>
      </c>
      <c r="F10">
        <f t="shared" si="0"/>
        <v>8.2641688404078734E-2</v>
      </c>
      <c r="G10">
        <f t="shared" si="0"/>
        <v>0.17216642754662842</v>
      </c>
      <c r="H10">
        <f t="shared" si="1"/>
        <v>0.11047345767575323</v>
      </c>
    </row>
    <row r="11" spans="1:8">
      <c r="A11" t="s">
        <v>30</v>
      </c>
      <c r="B11">
        <v>10496</v>
      </c>
      <c r="C11">
        <v>860</v>
      </c>
      <c r="D11">
        <v>153</v>
      </c>
      <c r="E11">
        <v>98</v>
      </c>
      <c r="F11">
        <f t="shared" si="0"/>
        <v>8.1935975609756101E-2</v>
      </c>
      <c r="G11">
        <f t="shared" si="0"/>
        <v>0.17790697674418604</v>
      </c>
      <c r="H11">
        <f t="shared" si="1"/>
        <v>0.11395348837209303</v>
      </c>
    </row>
    <row r="12" spans="1:8">
      <c r="A12" t="s">
        <v>31</v>
      </c>
      <c r="B12">
        <v>10551</v>
      </c>
      <c r="C12">
        <v>864</v>
      </c>
      <c r="D12">
        <v>143</v>
      </c>
      <c r="E12">
        <v>71</v>
      </c>
      <c r="F12">
        <f t="shared" si="0"/>
        <v>8.1887972704009104E-2</v>
      </c>
      <c r="G12">
        <f t="shared" si="0"/>
        <v>0.16550925925925927</v>
      </c>
      <c r="H12">
        <f t="shared" si="1"/>
        <v>8.217592592592593E-2</v>
      </c>
    </row>
    <row r="13" spans="1:8">
      <c r="A13" t="s">
        <v>32</v>
      </c>
      <c r="B13">
        <v>9737</v>
      </c>
      <c r="C13">
        <v>801</v>
      </c>
      <c r="D13">
        <v>128</v>
      </c>
      <c r="E13">
        <v>70</v>
      </c>
      <c r="F13">
        <f t="shared" si="0"/>
        <v>8.2263530861661702E-2</v>
      </c>
      <c r="G13">
        <f t="shared" si="0"/>
        <v>0.15980024968789014</v>
      </c>
      <c r="H13">
        <f t="shared" si="1"/>
        <v>8.7390761548064924E-2</v>
      </c>
    </row>
    <row r="14" spans="1:8">
      <c r="A14" t="s">
        <v>33</v>
      </c>
      <c r="B14">
        <v>8176</v>
      </c>
      <c r="C14">
        <v>642</v>
      </c>
      <c r="D14">
        <v>122</v>
      </c>
      <c r="E14">
        <v>68</v>
      </c>
      <c r="F14">
        <f t="shared" si="0"/>
        <v>7.8522504892367909E-2</v>
      </c>
      <c r="G14">
        <f t="shared" si="0"/>
        <v>0.19003115264797507</v>
      </c>
      <c r="H14">
        <f t="shared" si="1"/>
        <v>0.1059190031152648</v>
      </c>
    </row>
    <row r="15" spans="1:8">
      <c r="A15" t="s">
        <v>34</v>
      </c>
      <c r="B15">
        <v>9402</v>
      </c>
      <c r="C15">
        <v>697</v>
      </c>
      <c r="D15">
        <v>194</v>
      </c>
      <c r="E15">
        <v>94</v>
      </c>
      <c r="F15">
        <f t="shared" si="0"/>
        <v>7.413316315677515E-2</v>
      </c>
      <c r="G15">
        <f t="shared" si="0"/>
        <v>0.27833572453371591</v>
      </c>
      <c r="H15">
        <f t="shared" si="1"/>
        <v>0.13486370157819225</v>
      </c>
    </row>
    <row r="16" spans="1:8">
      <c r="A16" t="s">
        <v>35</v>
      </c>
      <c r="B16">
        <v>8669</v>
      </c>
      <c r="C16">
        <v>669</v>
      </c>
      <c r="D16">
        <v>127</v>
      </c>
      <c r="E16">
        <v>81</v>
      </c>
      <c r="F16">
        <f t="shared" si="0"/>
        <v>7.7171530741723379E-2</v>
      </c>
      <c r="G16">
        <f t="shared" si="0"/>
        <v>0.18983557548579971</v>
      </c>
      <c r="H16">
        <f t="shared" si="1"/>
        <v>0.1210762331838565</v>
      </c>
    </row>
    <row r="17" spans="1:8">
      <c r="A17" t="s">
        <v>36</v>
      </c>
      <c r="B17">
        <v>8881</v>
      </c>
      <c r="C17">
        <v>693</v>
      </c>
      <c r="D17">
        <v>153</v>
      </c>
      <c r="E17">
        <v>101</v>
      </c>
      <c r="F17">
        <f t="shared" si="0"/>
        <v>7.8031753180948085E-2</v>
      </c>
      <c r="G17">
        <f t="shared" si="0"/>
        <v>0.22077922077922077</v>
      </c>
      <c r="H17">
        <f t="shared" si="1"/>
        <v>0.14574314574314573</v>
      </c>
    </row>
    <row r="18" spans="1:8">
      <c r="A18" t="s">
        <v>37</v>
      </c>
      <c r="B18">
        <v>9655</v>
      </c>
      <c r="C18">
        <v>771</v>
      </c>
      <c r="D18">
        <v>213</v>
      </c>
      <c r="E18">
        <v>119</v>
      </c>
      <c r="F18">
        <f t="shared" si="0"/>
        <v>7.9854997410668052E-2</v>
      </c>
      <c r="G18">
        <f t="shared" si="0"/>
        <v>0.27626459143968873</v>
      </c>
      <c r="H18">
        <f t="shared" si="1"/>
        <v>0.15434500648508431</v>
      </c>
    </row>
    <row r="19" spans="1:8">
      <c r="A19" t="s">
        <v>38</v>
      </c>
      <c r="B19">
        <v>9396</v>
      </c>
      <c r="C19">
        <v>736</v>
      </c>
      <c r="D19">
        <v>162</v>
      </c>
      <c r="E19">
        <v>120</v>
      </c>
      <c r="F19">
        <f t="shared" si="0"/>
        <v>7.833120476798637E-2</v>
      </c>
      <c r="G19">
        <f t="shared" si="0"/>
        <v>0.22010869565217392</v>
      </c>
      <c r="H19">
        <f t="shared" si="1"/>
        <v>0.16304347826086957</v>
      </c>
    </row>
    <row r="20" spans="1:8">
      <c r="A20" t="s">
        <v>39</v>
      </c>
      <c r="B20">
        <v>9262</v>
      </c>
      <c r="C20">
        <v>727</v>
      </c>
      <c r="D20">
        <v>201</v>
      </c>
      <c r="E20">
        <v>96</v>
      </c>
      <c r="F20">
        <f t="shared" si="0"/>
        <v>7.8492766141222192E-2</v>
      </c>
      <c r="G20">
        <f t="shared" si="0"/>
        <v>0.27647867950481431</v>
      </c>
      <c r="H20">
        <f t="shared" si="1"/>
        <v>0.13204951856946354</v>
      </c>
    </row>
    <row r="21" spans="1:8">
      <c r="A21" t="s">
        <v>40</v>
      </c>
      <c r="B21">
        <v>9308</v>
      </c>
      <c r="C21">
        <v>728</v>
      </c>
      <c r="D21">
        <v>207</v>
      </c>
      <c r="E21">
        <v>67</v>
      </c>
      <c r="F21">
        <f t="shared" si="0"/>
        <v>7.8212290502793297E-2</v>
      </c>
      <c r="G21">
        <f t="shared" si="0"/>
        <v>0.28434065934065933</v>
      </c>
      <c r="H21">
        <f t="shared" si="1"/>
        <v>9.2032967032967039E-2</v>
      </c>
    </row>
    <row r="22" spans="1:8">
      <c r="A22" t="s">
        <v>41</v>
      </c>
      <c r="B22">
        <v>8715</v>
      </c>
      <c r="C22">
        <v>722</v>
      </c>
      <c r="D22">
        <v>182</v>
      </c>
      <c r="E22">
        <v>123</v>
      </c>
      <c r="F22">
        <f t="shared" si="0"/>
        <v>8.2845668387837065E-2</v>
      </c>
      <c r="G22">
        <f t="shared" si="0"/>
        <v>0.25207756232686979</v>
      </c>
      <c r="H22">
        <f t="shared" si="1"/>
        <v>0.17036011080332411</v>
      </c>
    </row>
    <row r="23" spans="1:8">
      <c r="A23" t="s">
        <v>42</v>
      </c>
      <c r="B23">
        <v>8448</v>
      </c>
      <c r="C23">
        <v>695</v>
      </c>
      <c r="D23">
        <v>142</v>
      </c>
      <c r="E23">
        <v>100</v>
      </c>
      <c r="F23">
        <f t="shared" si="0"/>
        <v>8.2267992424242431E-2</v>
      </c>
      <c r="G23">
        <f t="shared" si="0"/>
        <v>0.20431654676258992</v>
      </c>
      <c r="H23">
        <f t="shared" si="1"/>
        <v>0.14388489208633093</v>
      </c>
    </row>
    <row r="24" spans="1:8">
      <c r="A24" t="s">
        <v>43</v>
      </c>
      <c r="B24">
        <v>8836</v>
      </c>
      <c r="C24">
        <v>724</v>
      </c>
      <c r="D24">
        <v>182</v>
      </c>
      <c r="E24">
        <v>103</v>
      </c>
      <c r="F24">
        <f t="shared" si="0"/>
        <v>8.1937528293345399E-2</v>
      </c>
      <c r="G24">
        <f t="shared" si="0"/>
        <v>0.25138121546961328</v>
      </c>
      <c r="H24">
        <f t="shared" si="1"/>
        <v>0.14226519337016574</v>
      </c>
    </row>
    <row r="25" spans="1:8">
      <c r="A25" t="s">
        <v>44</v>
      </c>
      <c r="B25">
        <v>9359</v>
      </c>
      <c r="C25">
        <v>789</v>
      </c>
      <c r="D25">
        <f>SUM(D2:D24)</f>
        <v>3423</v>
      </c>
      <c r="E25">
        <f>SUM(E2:E24)</f>
        <v>1945</v>
      </c>
    </row>
    <row r="26" spans="1:8">
      <c r="A26" t="s">
        <v>45</v>
      </c>
      <c r="B26">
        <v>9427</v>
      </c>
      <c r="C26">
        <v>743</v>
      </c>
      <c r="D26">
        <f>SUM(C2:C24)</f>
        <v>17260</v>
      </c>
    </row>
    <row r="27" spans="1:8">
      <c r="A27" t="s">
        <v>46</v>
      </c>
      <c r="B27">
        <v>9633</v>
      </c>
      <c r="C27">
        <v>808</v>
      </c>
    </row>
    <row r="28" spans="1:8">
      <c r="A28" t="s">
        <v>47</v>
      </c>
      <c r="B28">
        <v>9842</v>
      </c>
      <c r="C28">
        <v>831</v>
      </c>
    </row>
    <row r="29" spans="1:8">
      <c r="A29" t="s">
        <v>48</v>
      </c>
      <c r="B29">
        <v>9272</v>
      </c>
      <c r="C29">
        <v>767</v>
      </c>
    </row>
    <row r="30" spans="1:8">
      <c r="A30" t="s">
        <v>49</v>
      </c>
      <c r="B30">
        <v>8969</v>
      </c>
      <c r="C30">
        <v>760</v>
      </c>
    </row>
    <row r="31" spans="1:8">
      <c r="A31" t="s">
        <v>50</v>
      </c>
      <c r="B31">
        <v>9697</v>
      </c>
      <c r="C31">
        <v>850</v>
      </c>
    </row>
    <row r="32" spans="1:8">
      <c r="A32" t="s">
        <v>51</v>
      </c>
      <c r="B32">
        <v>10445</v>
      </c>
      <c r="C32">
        <v>851</v>
      </c>
    </row>
    <row r="33" spans="1:4">
      <c r="A33" t="s">
        <v>52</v>
      </c>
      <c r="B33">
        <v>9931</v>
      </c>
      <c r="C33">
        <v>831</v>
      </c>
    </row>
    <row r="34" spans="1:4">
      <c r="A34" t="s">
        <v>53</v>
      </c>
      <c r="B34">
        <v>10042</v>
      </c>
      <c r="C34">
        <v>802</v>
      </c>
    </row>
    <row r="35" spans="1:4">
      <c r="A35" t="s">
        <v>54</v>
      </c>
      <c r="B35">
        <v>9721</v>
      </c>
      <c r="C35">
        <v>829</v>
      </c>
    </row>
    <row r="36" spans="1:4">
      <c r="A36" t="s">
        <v>55</v>
      </c>
      <c r="B36">
        <v>9304</v>
      </c>
      <c r="C36">
        <v>770</v>
      </c>
    </row>
    <row r="37" spans="1:4">
      <c r="A37" t="s">
        <v>56</v>
      </c>
      <c r="B37">
        <v>8668</v>
      </c>
      <c r="C37">
        <v>724</v>
      </c>
    </row>
    <row r="38" spans="1:4">
      <c r="A38" t="s">
        <v>57</v>
      </c>
      <c r="B38">
        <v>8988</v>
      </c>
      <c r="C38">
        <v>710</v>
      </c>
    </row>
    <row r="39" spans="1:4">
      <c r="A39" t="s">
        <v>66</v>
      </c>
      <c r="B39">
        <f>SUM(B2:B38)</f>
        <v>344660</v>
      </c>
      <c r="C39">
        <f>SUM(C2:C38)</f>
        <v>28325</v>
      </c>
      <c r="D39">
        <f>C39/B39</f>
        <v>8.2182440666163759E-2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Control</vt:lpstr>
      <vt:lpstr>Experiment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 Taylor</dc:creator>
  <cp:lastModifiedBy>ggubbala</cp:lastModifiedBy>
  <dcterms:created xsi:type="dcterms:W3CDTF">2015-11-30T22:02:45Z</dcterms:created>
  <dcterms:modified xsi:type="dcterms:W3CDTF">2017-04-10T08:30:15Z</dcterms:modified>
</cp:coreProperties>
</file>