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hard/Developer/laptime/material/"/>
    </mc:Choice>
  </mc:AlternateContent>
  <xr:revisionPtr revIDLastSave="0" documentId="13_ncr:1_{E0CBB597-FE07-5C47-B3C8-6AAEB9851FEB}" xr6:coauthVersionLast="47" xr6:coauthVersionMax="47" xr10:uidLastSave="{00000000-0000-0000-0000-000000000000}"/>
  <bookViews>
    <workbookView xWindow="0" yWindow="500" windowWidth="28800" windowHeight="16500" activeTab="1" xr2:uid="{DF8CADEB-DD68-B34F-8C7A-18C404D9E686}"/>
  </bookViews>
  <sheets>
    <sheet name="Projection points" sheetId="2" r:id="rId1"/>
    <sheet name="Track limit poin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10" i="2"/>
  <c r="B14" i="2"/>
  <c r="B13" i="2"/>
  <c r="C9" i="2"/>
  <c r="D9" i="2"/>
  <c r="B7" i="2"/>
  <c r="B9" i="2" s="1"/>
  <c r="D8" i="2"/>
  <c r="C8" i="2"/>
  <c r="B8" i="2"/>
  <c r="F1" i="3" l="1"/>
  <c r="F2" i="3"/>
  <c r="B12" i="2"/>
  <c r="B16" i="2"/>
  <c r="B11" i="2"/>
  <c r="B15" i="2" s="1"/>
  <c r="B17" i="2" l="1"/>
  <c r="B19" i="2" s="1"/>
  <c r="B21" i="2" s="1"/>
  <c r="B18" i="2"/>
  <c r="B20" i="2" s="1"/>
  <c r="B22" i="2" s="1"/>
</calcChain>
</file>

<file path=xl/sharedStrings.xml><?xml version="1.0" encoding="utf-8"?>
<sst xmlns="http://schemas.openxmlformats.org/spreadsheetml/2006/main" count="32" uniqueCount="32">
  <si>
    <t>Cam-Position</t>
  </si>
  <si>
    <t>Cam-Tiltdown (deg)</t>
  </si>
  <si>
    <t>Cam-Rotation (deg)</t>
  </si>
  <si>
    <t>Cam-Vector</t>
  </si>
  <si>
    <t>Point to render</t>
  </si>
  <si>
    <t>Input</t>
  </si>
  <si>
    <t>Output</t>
  </si>
  <si>
    <t>Field of view (deg)</t>
  </si>
  <si>
    <t>f</t>
  </si>
  <si>
    <t>Cam2Point-Vector</t>
  </si>
  <si>
    <t>theta_h (deg)</t>
  </si>
  <si>
    <t>theta_v (deg)</t>
  </si>
  <si>
    <t>d_h</t>
  </si>
  <si>
    <t>d_v</t>
  </si>
  <si>
    <t>a_h</t>
  </si>
  <si>
    <t>a_v</t>
  </si>
  <si>
    <t>b_h</t>
  </si>
  <si>
    <t>b_v</t>
  </si>
  <si>
    <t>p_h</t>
  </si>
  <si>
    <t>p_v</t>
  </si>
  <si>
    <t>Canvas width</t>
  </si>
  <si>
    <t>Canvas height</t>
  </si>
  <si>
    <t>Projection x</t>
  </si>
  <si>
    <t>Projection y</t>
  </si>
  <si>
    <t>delta x</t>
  </si>
  <si>
    <t>delta y</t>
  </si>
  <si>
    <t>width of track</t>
  </si>
  <si>
    <t>y_b</t>
  </si>
  <si>
    <t>x_b</t>
  </si>
  <si>
    <t>Check:</t>
  </si>
  <si>
    <t>Scalar product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</si>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</sst>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Display"/>
      <scheme val="major"/>
    </font>
    <font>
      <b/>
      <sz val="12"/>
      <color theme="1"/>
      <name val="Aptos Display"/>
      <scheme val="major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FFF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4" xfId="0" applyFont="1" applyBorder="1"/>
    <xf numFmtId="164" fontId="1" fillId="2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5" xfId="0" applyFont="1" applyBorder="1"/>
    <xf numFmtId="164" fontId="1" fillId="3" borderId="1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2" fillId="4" borderId="5" xfId="0" applyFont="1" applyFill="1" applyBorder="1"/>
    <xf numFmtId="164" fontId="2" fillId="3" borderId="1" xfId="0" applyNumberFormat="1" applyFont="1" applyFill="1" applyBorder="1" applyAlignment="1">
      <alignment horizontal="center"/>
    </xf>
    <xf numFmtId="0" fontId="2" fillId="4" borderId="4" xfId="0" applyFont="1" applyFill="1" applyBorder="1"/>
    <xf numFmtId="164" fontId="2" fillId="3" borderId="0" xfId="0" applyNumberFormat="1" applyFont="1" applyFill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/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DD883-9454-D44D-B9F0-C30AF44882E5}">
  <dimension ref="A1:E22"/>
  <sheetViews>
    <sheetView showGridLines="0" workbookViewId="0">
      <selection activeCell="D13" sqref="D13"/>
    </sheetView>
  </sheetViews>
  <sheetFormatPr baseColWidth="10" defaultRowHeight="15" x14ac:dyDescent="0.2"/>
  <cols>
    <col min="1" max="1" width="20.6640625" style="4" customWidth="1"/>
    <col min="2" max="4" width="12.33203125" style="3" customWidth="1"/>
    <col min="5" max="16384" width="10.83203125" style="4"/>
  </cols>
  <sheetData>
    <row r="1" spans="1:5" x14ac:dyDescent="0.2">
      <c r="A1" s="1" t="s">
        <v>20</v>
      </c>
      <c r="B1" s="2">
        <v>1920</v>
      </c>
      <c r="E1" s="14" t="s">
        <v>5</v>
      </c>
    </row>
    <row r="2" spans="1:5" x14ac:dyDescent="0.2">
      <c r="A2" s="1" t="s">
        <v>21</v>
      </c>
      <c r="B2" s="2">
        <v>1080</v>
      </c>
      <c r="E2" s="14"/>
    </row>
    <row r="3" spans="1:5" x14ac:dyDescent="0.2">
      <c r="A3" s="1" t="s">
        <v>0</v>
      </c>
      <c r="B3" s="2">
        <v>0</v>
      </c>
      <c r="C3" s="2">
        <v>0</v>
      </c>
      <c r="D3" s="2">
        <v>1</v>
      </c>
      <c r="E3" s="14"/>
    </row>
    <row r="4" spans="1:5" x14ac:dyDescent="0.2">
      <c r="A4" s="1" t="s">
        <v>1</v>
      </c>
      <c r="B4" s="2">
        <v>3</v>
      </c>
      <c r="E4" s="14"/>
    </row>
    <row r="5" spans="1:5" x14ac:dyDescent="0.2">
      <c r="A5" s="1" t="s">
        <v>2</v>
      </c>
      <c r="B5" s="2">
        <v>0</v>
      </c>
      <c r="E5" s="14"/>
    </row>
    <row r="6" spans="1:5" x14ac:dyDescent="0.2">
      <c r="A6" s="1" t="s">
        <v>7</v>
      </c>
      <c r="B6" s="2">
        <v>120</v>
      </c>
      <c r="E6" s="14"/>
    </row>
    <row r="7" spans="1:5" x14ac:dyDescent="0.2">
      <c r="A7" s="1" t="s">
        <v>4</v>
      </c>
      <c r="B7" s="2">
        <f>4*TAN(RADIANS(30))</f>
        <v>2.3094010767585025</v>
      </c>
      <c r="C7" s="2">
        <v>4</v>
      </c>
      <c r="D7" s="2">
        <v>0</v>
      </c>
      <c r="E7" s="14"/>
    </row>
    <row r="8" spans="1:5" x14ac:dyDescent="0.2">
      <c r="A8" s="5" t="s">
        <v>3</v>
      </c>
      <c r="B8" s="6">
        <f>-SIN(RADIANS($B$5))*COS(RADIANS(-$B$4))</f>
        <v>0</v>
      </c>
      <c r="C8" s="6">
        <f>COS(RADIANS($B$5))*COS(RADIANS(-$B$4))</f>
        <v>0.99862953475457383</v>
      </c>
      <c r="D8" s="6">
        <f>SIN(RADIANS(-$B$4))</f>
        <v>-5.2335956242943835E-2</v>
      </c>
      <c r="E8" s="12" t="s">
        <v>6</v>
      </c>
    </row>
    <row r="9" spans="1:5" x14ac:dyDescent="0.2">
      <c r="A9" s="1" t="s">
        <v>9</v>
      </c>
      <c r="B9" s="7">
        <f>B7-B3</f>
        <v>2.3094010767585025</v>
      </c>
      <c r="C9" s="7">
        <f t="shared" ref="C9:D9" si="0">C7-C3</f>
        <v>4</v>
      </c>
      <c r="D9" s="7">
        <f t="shared" si="0"/>
        <v>-1</v>
      </c>
      <c r="E9" s="13"/>
    </row>
    <row r="10" spans="1:5" x14ac:dyDescent="0.2">
      <c r="A10" s="1" t="s">
        <v>8</v>
      </c>
      <c r="B10" s="7">
        <f>1/TAN(RADIANS($B$6/2))</f>
        <v>0.57735026918962595</v>
      </c>
      <c r="E10" s="13"/>
    </row>
    <row r="11" spans="1:5" x14ac:dyDescent="0.2">
      <c r="A11" s="1" t="s">
        <v>10</v>
      </c>
      <c r="B11" s="7">
        <f>DEGREES(ATAN2(B8,C8)-ATAN2(B9,C9))</f>
        <v>29.999999999999993</v>
      </c>
      <c r="E11" s="13"/>
    </row>
    <row r="12" spans="1:5" x14ac:dyDescent="0.2">
      <c r="A12" s="1" t="s">
        <v>11</v>
      </c>
      <c r="B12" s="7">
        <f>DEGREES(ASIN(-D9/SQRT(C9*C9+D9*D9)))+B4</f>
        <v>17.036243467926475</v>
      </c>
      <c r="E12" s="13"/>
    </row>
    <row r="13" spans="1:5" x14ac:dyDescent="0.2">
      <c r="A13" s="1" t="s">
        <v>12</v>
      </c>
      <c r="B13" s="7">
        <f>SQRT(POWER(B7-B3,2) + POWER(C7-C3,2))</f>
        <v>4.6188021535170058</v>
      </c>
      <c r="E13" s="13"/>
    </row>
    <row r="14" spans="1:5" x14ac:dyDescent="0.2">
      <c r="A14" s="1" t="s">
        <v>13</v>
      </c>
      <c r="B14" s="7">
        <f>SQRT(POWER(C7-C3,2)+POWER(D7-D3,2))</f>
        <v>4.1231056256176606</v>
      </c>
      <c r="E14" s="13"/>
    </row>
    <row r="15" spans="1:5" x14ac:dyDescent="0.2">
      <c r="A15" s="1" t="s">
        <v>14</v>
      </c>
      <c r="B15" s="7">
        <f>B13*SIN(RADIANS(B11))</f>
        <v>2.309401076758502</v>
      </c>
      <c r="E15" s="13"/>
    </row>
    <row r="16" spans="1:5" x14ac:dyDescent="0.2">
      <c r="A16" s="1" t="s">
        <v>15</v>
      </c>
      <c r="B16" s="7">
        <f>B14*SIN(RADIANS(B12))</f>
        <v>1.2079733597263489</v>
      </c>
      <c r="E16" s="13"/>
    </row>
    <row r="17" spans="1:5" x14ac:dyDescent="0.2">
      <c r="A17" s="1" t="s">
        <v>16</v>
      </c>
      <c r="B17" s="7">
        <f>SQRT(B13*B13-B15*B15)</f>
        <v>4</v>
      </c>
      <c r="E17" s="13"/>
    </row>
    <row r="18" spans="1:5" x14ac:dyDescent="0.2">
      <c r="A18" s="1" t="s">
        <v>17</v>
      </c>
      <c r="B18" s="7">
        <f>SQRT(B14*B14-B16*B16)</f>
        <v>3.9421821827753516</v>
      </c>
      <c r="E18" s="13"/>
    </row>
    <row r="19" spans="1:5" x14ac:dyDescent="0.2">
      <c r="A19" s="1" t="s">
        <v>18</v>
      </c>
      <c r="B19" s="7">
        <f>($B$10*B15)/B17</f>
        <v>0.33333333333333331</v>
      </c>
      <c r="E19" s="13"/>
    </row>
    <row r="20" spans="1:5" x14ac:dyDescent="0.2">
      <c r="A20" s="1" t="s">
        <v>19</v>
      </c>
      <c r="B20" s="7">
        <f>($B$10*B16)/B18</f>
        <v>0.17691311869328888</v>
      </c>
      <c r="E20" s="13"/>
    </row>
    <row r="21" spans="1:5" x14ac:dyDescent="0.2">
      <c r="A21" s="8" t="s">
        <v>22</v>
      </c>
      <c r="B21" s="9">
        <f>(B1/2)* (1 + B19)</f>
        <v>1280</v>
      </c>
      <c r="E21" s="13"/>
    </row>
    <row r="22" spans="1:5" x14ac:dyDescent="0.2">
      <c r="A22" s="10" t="s">
        <v>23</v>
      </c>
      <c r="B22" s="11">
        <f>(B2/2) + B20 * (B1/2)</f>
        <v>709.8365939455573</v>
      </c>
      <c r="E22" s="13"/>
    </row>
  </sheetData>
  <mergeCells count="2">
    <mergeCell ref="E8:E22"/>
    <mergeCell ref="E1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C0D4-EF46-484B-B6A1-47C92D295C41}">
  <dimension ref="A1:F5"/>
  <sheetViews>
    <sheetView tabSelected="1" workbookViewId="0">
      <selection activeCell="G14" sqref="G14"/>
    </sheetView>
  </sheetViews>
  <sheetFormatPr baseColWidth="10" defaultRowHeight="16" x14ac:dyDescent="0.2"/>
  <cols>
    <col min="1" max="1" width="13" customWidth="1"/>
    <col min="2" max="2" width="13.83203125" style="18" customWidth="1"/>
    <col min="5" max="5" width="14.83203125" customWidth="1"/>
  </cols>
  <sheetData>
    <row r="1" spans="1:6" x14ac:dyDescent="0.2">
      <c r="A1" t="s">
        <v>24</v>
      </c>
      <c r="B1" s="16">
        <v>-2</v>
      </c>
      <c r="D1" t="s">
        <v>29</v>
      </c>
      <c r="E1" t="s">
        <v>30</v>
      </c>
      <c r="F1" s="18">
        <f>B1*B4+B2*B5</f>
        <v>0</v>
      </c>
    </row>
    <row r="2" spans="1:6" x14ac:dyDescent="0.2">
      <c r="A2" t="s">
        <v>25</v>
      </c>
      <c r="B2" s="16">
        <v>2</v>
      </c>
      <c r="E2" t="s">
        <v>31</v>
      </c>
      <c r="F2" s="18">
        <f>SQRT(B4*B4+B5*B5)</f>
        <v>5.9999999999999991</v>
      </c>
    </row>
    <row r="3" spans="1:6" x14ac:dyDescent="0.2">
      <c r="A3" s="15" t="s">
        <v>26</v>
      </c>
      <c r="B3" s="17">
        <v>12</v>
      </c>
    </row>
    <row r="4" spans="1:6" x14ac:dyDescent="0.2">
      <c r="A4" t="s">
        <v>28</v>
      </c>
      <c r="B4" s="19">
        <f>B3/(2*SQRT(1+((B1*B1)/(B2*B2))))</f>
        <v>4.2426406871192848</v>
      </c>
    </row>
    <row r="5" spans="1:6" x14ac:dyDescent="0.2">
      <c r="A5" t="s">
        <v>27</v>
      </c>
      <c r="B5" s="19">
        <f>-(B1*B4)/B2</f>
        <v>4.2426406871192848</v>
      </c>
    </row>
  </sheetData>
  <conditionalFormatting sqref="F2">
    <cfRule type="cellIs" dxfId="1" priority="2" operator="equal">
      <formula>$B$3/2</formula>
    </cfRule>
  </conditionalFormatting>
  <conditionalFormatting sqref="F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Projection points</vt:lpstr>
      <vt:lpstr>Track limit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Wotzlaw (EXT)</dc:creator>
  <cp:lastModifiedBy>Richard Wotzlaw (EXT)</cp:lastModifiedBy>
  <dcterms:created xsi:type="dcterms:W3CDTF">2024-07-31T12:08:31Z</dcterms:created>
  <dcterms:modified xsi:type="dcterms:W3CDTF">2024-08-29T08:46:47Z</dcterms:modified>
</cp:coreProperties>
</file>