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travail prob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<sst xmlns="http://schemas.openxmlformats.org/spreadsheetml/2006/main" count="55" uniqueCount="55">
  <si>
    <t>Pays</t>
  </si>
  <si>
    <t>États-Unis</t>
  </si>
  <si>
    <t>Mexique</t>
  </si>
  <si>
    <t>Canada</t>
  </si>
  <si>
    <t>France</t>
  </si>
  <si>
    <t>Royaume-Uni</t>
  </si>
  <si>
    <t>Irlande</t>
  </si>
  <si>
    <t>Islande</t>
  </si>
  <si>
    <t>Norvège</t>
  </si>
  <si>
    <t>Australie</t>
  </si>
  <si>
    <t>Suisse</t>
  </si>
  <si>
    <t>Allemagne</t>
  </si>
  <si>
    <t>Danemark</t>
  </si>
  <si>
    <t>Singapour</t>
  </si>
  <si>
    <t>Pays-bas</t>
  </si>
  <si>
    <t>Croatie</t>
  </si>
  <si>
    <t>Nouvelle-Zélande</t>
  </si>
  <si>
    <t>Suède</t>
  </si>
  <si>
    <t>Hongrie</t>
  </si>
  <si>
    <t>Japon</t>
  </si>
  <si>
    <t>Corée du sud</t>
  </si>
  <si>
    <t>Israel</t>
  </si>
  <si>
    <t>Luxembourg</t>
  </si>
  <si>
    <t>Belgique</t>
  </si>
  <si>
    <t>Finlande</t>
  </si>
  <si>
    <t>Autriche</t>
  </si>
  <si>
    <t>Slovénie</t>
  </si>
  <si>
    <t>Italie</t>
  </si>
  <si>
    <t>Espagne</t>
  </si>
  <si>
    <t>République-Tchèque</t>
  </si>
  <si>
    <t>Grèce</t>
  </si>
  <si>
    <t>Chypre</t>
  </si>
  <si>
    <t>Estonie</t>
  </si>
  <si>
    <t>Portugal</t>
  </si>
  <si>
    <t>Slovaquie</t>
  </si>
  <si>
    <t>Taïwan</t>
  </si>
  <si>
    <t>Chine</t>
  </si>
  <si>
    <t>Russie</t>
  </si>
  <si>
    <t>Barbade</t>
  </si>
  <si>
    <t>Turquie</t>
  </si>
  <si>
    <t>Trinité-et-Tobago</t>
  </si>
  <si>
    <t>Pologne</t>
  </si>
  <si>
    <t>Inde</t>
  </si>
  <si>
    <t>Malte</t>
  </si>
  <si>
    <t>Roumanie</t>
  </si>
  <si>
    <t>Ukraine</t>
  </si>
  <si>
    <t>Algérie</t>
  </si>
  <si>
    <t>Brézil</t>
  </si>
  <si>
    <t>Argentine</t>
  </si>
  <si>
    <t>Chili</t>
  </si>
  <si>
    <t>Afrique-du-sud</t>
  </si>
  <si>
    <t>Population</t>
  </si>
  <si>
    <t>Armes à feu civiles par 100 habitants</t>
  </si>
  <si>
    <t>Morts par arme à feu par 100 000 habitants</t>
  </si>
  <si>
    <t>Année d'acquisition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</si>
</sst>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" sqref="E1:E51"/>
    </sheetView>
  </sheetViews>
  <sheetFormatPr defaultRowHeight="15" x14ac:dyDescent="0.25"/>
  <sheetData>
    <row r="1" spans="1:5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1</v>
      </c>
      <c r="B2">
        <f>318563456</f>
        <v>318563456</v>
      </c>
      <c r="C2">
        <f>101.05</f>
        <v>101.05</v>
      </c>
      <c r="D2">
        <f>10.54</f>
        <v>10.54</v>
      </c>
      <c r="E2">
        <f>2014</f>
        <v>2014</v>
      </c>
    </row>
    <row r="3" spans="1:5" x14ac:dyDescent="0.25">
      <c r="A3" t="s">
        <v>2</v>
      </c>
      <c r="B3">
        <f>117318941</f>
        <v>117318941</v>
      </c>
      <c r="C3">
        <f>13.5</f>
        <v>13.5</v>
      </c>
      <c r="D3">
        <f>17.96</f>
        <v>17.96</v>
      </c>
      <c r="E3">
        <f>2010</f>
        <v>2010</v>
      </c>
    </row>
    <row r="4" spans="1:5" x14ac:dyDescent="0.25">
      <c r="A4" t="s">
        <v>3</v>
      </c>
      <c r="B4">
        <f>34382780</f>
        <v>34382780</v>
      </c>
      <c r="C4">
        <f>25.33</f>
        <v>25.33</v>
      </c>
      <c r="D4">
        <f>2.05</f>
        <v>2.0499999999999998</v>
      </c>
      <c r="E4">
        <f>2011</f>
        <v>2011</v>
      </c>
    </row>
    <row r="5" spans="1:5" x14ac:dyDescent="0.25">
      <c r="A5" t="s">
        <v>4</v>
      </c>
      <c r="B5">
        <f>63179356</f>
        <v>63179356</v>
      </c>
      <c r="C5">
        <f>31.2</f>
        <v>31.2</v>
      </c>
      <c r="D5">
        <f>3.32</f>
        <v>3.32</v>
      </c>
      <c r="E5">
        <f>2005</f>
        <v>2005</v>
      </c>
    </row>
    <row r="6" spans="1:5" x14ac:dyDescent="0.25">
      <c r="A6" t="s">
        <v>5</v>
      </c>
      <c r="B6">
        <f>62766365</f>
        <v>62766365</v>
      </c>
      <c r="C6">
        <f>3.78</f>
        <v>3.78</v>
      </c>
      <c r="D6">
        <f>0.22</f>
        <v>0.22</v>
      </c>
      <c r="E6">
        <f>2010</f>
        <v>2010</v>
      </c>
    </row>
    <row r="7" spans="1:5" x14ac:dyDescent="0.25">
      <c r="A7" t="s">
        <v>6</v>
      </c>
      <c r="B7">
        <f>4598294</f>
        <v>4598294</v>
      </c>
      <c r="C7">
        <f>3.89</f>
        <v>3.89</v>
      </c>
      <c r="D7">
        <f>0.96</f>
        <v>0.96</v>
      </c>
      <c r="E7">
        <f>2013</f>
        <v>2013</v>
      </c>
    </row>
    <row r="8" spans="1:5" x14ac:dyDescent="0.25">
      <c r="A8" t="s">
        <v>7</v>
      </c>
      <c r="B8">
        <f>311566</f>
        <v>311566</v>
      </c>
      <c r="C8">
        <f>30.3</f>
        <v>30.3</v>
      </c>
      <c r="D8">
        <f>1.99</f>
        <v>1.99</v>
      </c>
      <c r="E8">
        <f>2007</f>
        <v>2007</v>
      </c>
    </row>
    <row r="9" spans="1:5" x14ac:dyDescent="0.25">
      <c r="A9" t="s">
        <v>8</v>
      </c>
      <c r="B9">
        <f>4953088</f>
        <v>4953088</v>
      </c>
      <c r="C9">
        <f>27.29</f>
        <v>27.29</v>
      </c>
      <c r="D9">
        <f>2.87</f>
        <v>2.87</v>
      </c>
      <c r="E9">
        <f>2011</f>
        <v>2011</v>
      </c>
    </row>
    <row r="10" spans="1:5" x14ac:dyDescent="0.25">
      <c r="A10" t="s">
        <v>9</v>
      </c>
      <c r="B10">
        <f>22728254</f>
        <v>22728254</v>
      </c>
      <c r="C10">
        <f>13.67</f>
        <v>13.67</v>
      </c>
      <c r="D10">
        <f>1.03</f>
        <v>1.03</v>
      </c>
      <c r="E10">
        <f>2012</f>
        <v>2012</v>
      </c>
    </row>
    <row r="11" spans="1:5" x14ac:dyDescent="0.25">
      <c r="A11" t="s">
        <v>10</v>
      </c>
      <c r="B11">
        <f>7437115</f>
        <v>7437115</v>
      </c>
      <c r="C11">
        <f>45.7</f>
        <v>45.7</v>
      </c>
      <c r="D11">
        <f>4.01</f>
        <v>4.01</v>
      </c>
      <c r="E11">
        <f>2005</f>
        <v>2005</v>
      </c>
    </row>
    <row r="12" spans="1:5" x14ac:dyDescent="0.25">
      <c r="A12" t="s">
        <v>11</v>
      </c>
      <c r="B12">
        <f>80645605</f>
        <v>80645605</v>
      </c>
      <c r="C12">
        <f>31.3</f>
        <v>31.3</v>
      </c>
      <c r="D12">
        <f>1.14</f>
        <v>1.1399999999999999</v>
      </c>
      <c r="E12">
        <f>2013</f>
        <v>2013</v>
      </c>
    </row>
    <row r="13" spans="1:5" x14ac:dyDescent="0.25">
      <c r="A13" t="s">
        <v>12</v>
      </c>
      <c r="B13">
        <f>5461438</f>
        <v>5461438</v>
      </c>
      <c r="C13">
        <f>12</f>
        <v>12</v>
      </c>
      <c r="D13">
        <f>1.19</f>
        <v>1.19</v>
      </c>
      <c r="E13">
        <f>2007</f>
        <v>2007</v>
      </c>
    </row>
    <row r="14" spans="1:5" x14ac:dyDescent="0.25">
      <c r="A14" t="s">
        <v>13</v>
      </c>
      <c r="B14">
        <f>4588599</f>
        <v>4588599</v>
      </c>
      <c r="C14">
        <f>0.5</f>
        <v>0.5</v>
      </c>
      <c r="D14">
        <f>0.4</f>
        <v>0.4</v>
      </c>
      <c r="E14">
        <f>2007</f>
        <v>2007</v>
      </c>
    </row>
    <row r="15" spans="1:5" x14ac:dyDescent="0.25">
      <c r="A15" t="s">
        <v>14</v>
      </c>
      <c r="B15">
        <f>16381696</f>
        <v>16381696</v>
      </c>
      <c r="C15">
        <f>3.9</f>
        <v>3.9</v>
      </c>
      <c r="D15">
        <f>0.55</f>
        <v>0.55000000000000004</v>
      </c>
      <c r="E15">
        <f>2007</f>
        <v>2007</v>
      </c>
    </row>
    <row r="16" spans="1:5" x14ac:dyDescent="0.25">
      <c r="A16" t="s">
        <v>15</v>
      </c>
      <c r="B16">
        <f>4436000</f>
        <v>4436000</v>
      </c>
      <c r="C16">
        <f>21.7</f>
        <v>21.7</v>
      </c>
      <c r="D16">
        <f>3.25</f>
        <v>3.25</v>
      </c>
      <c r="E16">
        <f>2007</f>
        <v>2007</v>
      </c>
    </row>
    <row r="17" spans="1:5" x14ac:dyDescent="0.25">
      <c r="A17" t="s">
        <v>16</v>
      </c>
      <c r="B17">
        <f>4302600</f>
        <v>4302600</v>
      </c>
      <c r="C17">
        <f>28.48</f>
        <v>28.48</v>
      </c>
      <c r="D17">
        <f>1.6</f>
        <v>1.6</v>
      </c>
      <c r="E17">
        <f>2009</f>
        <v>2009</v>
      </c>
    </row>
    <row r="18" spans="1:5" x14ac:dyDescent="0.25">
      <c r="A18" t="s">
        <v>17</v>
      </c>
      <c r="B18">
        <f>9449213</f>
        <v>9449213</v>
      </c>
      <c r="C18">
        <f>20.83</f>
        <v>20.83</v>
      </c>
      <c r="D18">
        <f>1.42</f>
        <v>1.42</v>
      </c>
      <c r="E18">
        <f>2011</f>
        <v>2011</v>
      </c>
    </row>
    <row r="19" spans="1:5" x14ac:dyDescent="0.25">
      <c r="A19" t="s">
        <v>18</v>
      </c>
      <c r="B19">
        <f>10055780</f>
        <v>10055780</v>
      </c>
      <c r="C19">
        <f>5.5</f>
        <v>5.5</v>
      </c>
      <c r="D19">
        <f>0.87</f>
        <v>0.87</v>
      </c>
      <c r="E19">
        <f>2007</f>
        <v>2007</v>
      </c>
    </row>
    <row r="20" spans="1:5" x14ac:dyDescent="0.25">
      <c r="A20" t="s">
        <v>19</v>
      </c>
      <c r="B20">
        <f>128001000</f>
        <v>128001000</v>
      </c>
      <c r="C20">
        <f>0.6</f>
        <v>0.6</v>
      </c>
      <c r="D20">
        <f>0.03</f>
        <v>0.03</v>
      </c>
      <c r="E20">
        <f>2007</f>
        <v>2007</v>
      </c>
    </row>
    <row r="21" spans="1:5" x14ac:dyDescent="0.25">
      <c r="A21" t="s">
        <v>20</v>
      </c>
      <c r="B21">
        <f>48683638</f>
        <v>48683638</v>
      </c>
      <c r="C21">
        <f>1.1</f>
        <v>1.1000000000000001</v>
      </c>
      <c r="D21">
        <f>0.06</f>
        <v>0.06</v>
      </c>
      <c r="E21">
        <f>2007</f>
        <v>2007</v>
      </c>
    </row>
    <row r="22" spans="1:5" x14ac:dyDescent="0.25">
      <c r="A22" t="s">
        <v>21</v>
      </c>
      <c r="B22">
        <f>6930100</f>
        <v>6930100</v>
      </c>
      <c r="C22">
        <f>7.3</f>
        <v>7.3</v>
      </c>
      <c r="D22">
        <f>2.6</f>
        <v>2.6</v>
      </c>
      <c r="E22">
        <f>2005</f>
        <v>2005</v>
      </c>
    </row>
    <row r="23" spans="1:5" x14ac:dyDescent="0.25">
      <c r="A23" t="s">
        <v>22</v>
      </c>
      <c r="B23">
        <f>479993</f>
        <v>479993</v>
      </c>
      <c r="C23">
        <f>15.3</f>
        <v>15.3</v>
      </c>
      <c r="D23">
        <f>2.9</f>
        <v>2.9</v>
      </c>
      <c r="E23">
        <f>2007</f>
        <v>2007</v>
      </c>
    </row>
    <row r="24" spans="1:5" x14ac:dyDescent="0.25">
      <c r="A24" t="s">
        <v>23</v>
      </c>
      <c r="B24">
        <f>10895586</f>
        <v>10895586</v>
      </c>
      <c r="C24">
        <f>8.18</f>
        <v>8.18</v>
      </c>
      <c r="D24">
        <f>1.81</f>
        <v>1.81</v>
      </c>
      <c r="E24">
        <f>2010</f>
        <v>2010</v>
      </c>
    </row>
    <row r="25" spans="1:5" x14ac:dyDescent="0.25">
      <c r="A25" t="s">
        <v>24</v>
      </c>
      <c r="B25">
        <f>5413971</f>
        <v>5413971</v>
      </c>
      <c r="C25">
        <f>29</f>
        <v>29</v>
      </c>
      <c r="D25">
        <f>2.9</f>
        <v>2.9</v>
      </c>
      <c r="E25">
        <f>2012</f>
        <v>2012</v>
      </c>
    </row>
    <row r="26" spans="1:5" x14ac:dyDescent="0.25">
      <c r="A26" t="s">
        <v>25</v>
      </c>
      <c r="B26">
        <f>8295487</f>
        <v>8295487</v>
      </c>
      <c r="C26">
        <f>30.4</f>
        <v>30.4</v>
      </c>
      <c r="D26">
        <f>2.51</f>
        <v>2.5099999999999998</v>
      </c>
      <c r="E26">
        <f>2007</f>
        <v>2007</v>
      </c>
    </row>
    <row r="27" spans="1:5" x14ac:dyDescent="0.25">
      <c r="A27" t="s">
        <v>26</v>
      </c>
      <c r="B27">
        <f>2018122</f>
        <v>2018122</v>
      </c>
      <c r="C27">
        <f>13.5</f>
        <v>13.5</v>
      </c>
      <c r="D27">
        <f>2.69</f>
        <v>2.69</v>
      </c>
      <c r="E27">
        <f>2007</f>
        <v>2007</v>
      </c>
    </row>
    <row r="28" spans="1:5" x14ac:dyDescent="0.25">
      <c r="A28" t="s">
        <v>27</v>
      </c>
      <c r="B28">
        <f>58438310</f>
        <v>58438310</v>
      </c>
      <c r="C28">
        <f>11.9</f>
        <v>11.9</v>
      </c>
      <c r="D28">
        <f>1.34</f>
        <v>1.34</v>
      </c>
      <c r="E28">
        <f>2007</f>
        <v>2007</v>
      </c>
    </row>
    <row r="29" spans="1:5" x14ac:dyDescent="0.25">
      <c r="A29" t="s">
        <v>28</v>
      </c>
      <c r="B29">
        <f>45226803</f>
        <v>45226803</v>
      </c>
      <c r="C29">
        <f>10.4</f>
        <v>10.4</v>
      </c>
      <c r="D29">
        <f>0.59</f>
        <v>0.59</v>
      </c>
      <c r="E29">
        <f>2007</f>
        <v>2007</v>
      </c>
    </row>
    <row r="30" spans="1:5" x14ac:dyDescent="0.25">
      <c r="A30" t="s">
        <v>29</v>
      </c>
      <c r="B30">
        <f>10514272</f>
        <v>10514272</v>
      </c>
      <c r="C30">
        <f>8.33</f>
        <v>8.33</v>
      </c>
      <c r="D30">
        <f>1.96</f>
        <v>1.96</v>
      </c>
      <c r="E30">
        <f>2013</f>
        <v>2013</v>
      </c>
    </row>
    <row r="31" spans="1:5" x14ac:dyDescent="0.25">
      <c r="A31" t="s">
        <v>30</v>
      </c>
      <c r="B31">
        <f>11048473</f>
        <v>11048473</v>
      </c>
      <c r="C31">
        <f>22.5</f>
        <v>22.5</v>
      </c>
      <c r="D31">
        <f>1.54</f>
        <v>1.54</v>
      </c>
      <c r="E31">
        <f>2007</f>
        <v>2007</v>
      </c>
    </row>
    <row r="32" spans="1:5" x14ac:dyDescent="0.25">
      <c r="A32" t="s">
        <v>31</v>
      </c>
      <c r="B32">
        <f>1063712</f>
        <v>1063712</v>
      </c>
      <c r="C32">
        <f>36.4</f>
        <v>36.4</v>
      </c>
      <c r="D32">
        <f>1.05</f>
        <v>1.05</v>
      </c>
      <c r="E32">
        <f>2007</f>
        <v>2007</v>
      </c>
    </row>
    <row r="33" spans="1:5" x14ac:dyDescent="0.25">
      <c r="A33" t="s">
        <v>32</v>
      </c>
      <c r="B33">
        <f>1340680</f>
        <v>1340680</v>
      </c>
      <c r="C33">
        <f>9.2</f>
        <v>9.1999999999999993</v>
      </c>
      <c r="D33">
        <f>1.82</f>
        <v>1.82</v>
      </c>
      <c r="E33">
        <f>2007</f>
        <v>2007</v>
      </c>
    </row>
    <row r="34" spans="1:5" x14ac:dyDescent="0.25">
      <c r="A34" t="s">
        <v>33</v>
      </c>
      <c r="B34">
        <f>10542964</f>
        <v>10542964</v>
      </c>
      <c r="C34">
        <f>24.22</f>
        <v>24.22</v>
      </c>
      <c r="D34">
        <f>1.48</f>
        <v>1.48</v>
      </c>
      <c r="E34">
        <f>2007</f>
        <v>2007</v>
      </c>
    </row>
    <row r="35" spans="1:5" x14ac:dyDescent="0.25">
      <c r="A35" t="s">
        <v>34</v>
      </c>
      <c r="B35">
        <f>5374622</f>
        <v>5374622</v>
      </c>
      <c r="C35">
        <f>8.3</f>
        <v>8.3000000000000007</v>
      </c>
      <c r="D35">
        <f>1.52</f>
        <v>1.52</v>
      </c>
      <c r="E35">
        <f>2007</f>
        <v>2007</v>
      </c>
    </row>
    <row r="36" spans="1:5" x14ac:dyDescent="0.25">
      <c r="A36" t="s">
        <v>35</v>
      </c>
      <c r="B36">
        <f>22858870</f>
        <v>22858870</v>
      </c>
      <c r="C36">
        <f>4.4</f>
        <v>4.4000000000000004</v>
      </c>
      <c r="D36">
        <f>3.8</f>
        <v>3.8</v>
      </c>
      <c r="E36">
        <f>2007</f>
        <v>2007</v>
      </c>
    </row>
    <row r="37" spans="1:5" x14ac:dyDescent="0.25">
      <c r="A37" t="s">
        <v>36</v>
      </c>
      <c r="B37">
        <f>1318000000</f>
        <v>1318000000</v>
      </c>
      <c r="C37">
        <f>4.9</f>
        <v>4.9000000000000004</v>
      </c>
      <c r="D37">
        <f>1.2</f>
        <v>1.2</v>
      </c>
      <c r="E37">
        <f>2007</f>
        <v>2007</v>
      </c>
    </row>
    <row r="38" spans="1:5" x14ac:dyDescent="0.25">
      <c r="A38" t="s">
        <v>37</v>
      </c>
      <c r="B38">
        <f>142805088</f>
        <v>142805088</v>
      </c>
      <c r="C38">
        <f>8.9</f>
        <v>8.9</v>
      </c>
      <c r="D38">
        <f>4.48</f>
        <v>4.4800000000000004</v>
      </c>
      <c r="E38">
        <f>2007</f>
        <v>2007</v>
      </c>
    </row>
    <row r="39" spans="1:5" x14ac:dyDescent="0.25">
      <c r="A39" t="s">
        <v>38</v>
      </c>
      <c r="B39">
        <f>276150</f>
        <v>276150</v>
      </c>
      <c r="C39">
        <f>3.5</f>
        <v>3.5</v>
      </c>
      <c r="D39">
        <f>2.4</f>
        <v>2.4</v>
      </c>
      <c r="E39">
        <f>2007</f>
        <v>2007</v>
      </c>
    </row>
    <row r="40" spans="1:5" x14ac:dyDescent="0.25">
      <c r="A40" t="s">
        <v>39</v>
      </c>
      <c r="B40">
        <f>69597281</f>
        <v>69597281</v>
      </c>
      <c r="C40">
        <f>12.5</f>
        <v>12.5</v>
      </c>
      <c r="D40">
        <f>1.61</f>
        <v>1.61</v>
      </c>
      <c r="E40">
        <f>2007</f>
        <v>2007</v>
      </c>
    </row>
    <row r="41" spans="1:5" x14ac:dyDescent="0.25">
      <c r="A41" t="s">
        <v>40</v>
      </c>
      <c r="B41">
        <f>1309260</f>
        <v>1309260</v>
      </c>
      <c r="C41">
        <f>2.2</f>
        <v>2.2000000000000002</v>
      </c>
      <c r="D41">
        <f>28.71</f>
        <v>28.71</v>
      </c>
      <c r="E41">
        <f>2007</f>
        <v>2007</v>
      </c>
    </row>
    <row r="42" spans="1:5" x14ac:dyDescent="0.25">
      <c r="A42" t="s">
        <v>41</v>
      </c>
      <c r="B42">
        <f>38011735</f>
        <v>38011735</v>
      </c>
      <c r="C42">
        <f>1.49</f>
        <v>1.49</v>
      </c>
      <c r="D42">
        <f>0.24</f>
        <v>0.24</v>
      </c>
      <c r="E42">
        <f>2014</f>
        <v>2014</v>
      </c>
    </row>
    <row r="43" spans="1:5" x14ac:dyDescent="0.25">
      <c r="A43" t="s">
        <v>42</v>
      </c>
      <c r="B43">
        <f>1180000000</f>
        <v>1180000000</v>
      </c>
      <c r="C43">
        <f>3.36</f>
        <v>3.36</v>
      </c>
      <c r="D43">
        <f>0.68</f>
        <v>0.68</v>
      </c>
      <c r="E43">
        <f>2007</f>
        <v>2007</v>
      </c>
    </row>
    <row r="44" spans="1:5" x14ac:dyDescent="0.25">
      <c r="A44" t="s">
        <v>43</v>
      </c>
      <c r="B44">
        <f>406724</f>
        <v>406724</v>
      </c>
      <c r="C44">
        <f>11.9</f>
        <v>11.9</v>
      </c>
      <c r="D44">
        <f>1.99</f>
        <v>1.99</v>
      </c>
      <c r="E44">
        <f>2007</f>
        <v>2007</v>
      </c>
    </row>
    <row r="45" spans="1:5" x14ac:dyDescent="0.25">
      <c r="A45" t="s">
        <v>44</v>
      </c>
      <c r="B45">
        <f>20882982</f>
        <v>20882982</v>
      </c>
      <c r="C45">
        <f>0.7</f>
        <v>0.7</v>
      </c>
      <c r="D45">
        <f>0.16</f>
        <v>0.16</v>
      </c>
      <c r="E45">
        <f>2007</f>
        <v>2007</v>
      </c>
    </row>
    <row r="46" spans="1:5" x14ac:dyDescent="0.25">
      <c r="A46" t="s">
        <v>45</v>
      </c>
      <c r="B46">
        <f>46509350</f>
        <v>46509350</v>
      </c>
      <c r="C46">
        <f>6.6</f>
        <v>6.6</v>
      </c>
      <c r="D46">
        <f>0.17</f>
        <v>0.17</v>
      </c>
      <c r="E46">
        <f>2007</f>
        <v>2007</v>
      </c>
    </row>
    <row r="47" spans="1:5" x14ac:dyDescent="0.25">
      <c r="A47" t="s">
        <v>46</v>
      </c>
      <c r="B47">
        <f>34300076</f>
        <v>34300076</v>
      </c>
      <c r="C47">
        <f>7.6</f>
        <v>7.6</v>
      </c>
      <c r="D47">
        <f>0.04</f>
        <v>0.04</v>
      </c>
      <c r="E47">
        <f>2007</f>
        <v>2007</v>
      </c>
    </row>
    <row r="48" spans="1:5" x14ac:dyDescent="0.25">
      <c r="A48" t="s">
        <v>47</v>
      </c>
      <c r="B48">
        <f>200560983</f>
        <v>200560983</v>
      </c>
      <c r="C48">
        <f>8.6</f>
        <v>8.6</v>
      </c>
      <c r="D48">
        <f>21.9</f>
        <v>21.9</v>
      </c>
      <c r="E48">
        <f>2012</f>
        <v>2012</v>
      </c>
    </row>
    <row r="49" spans="1:5" x14ac:dyDescent="0.25">
      <c r="A49" t="s">
        <v>48</v>
      </c>
      <c r="B49">
        <f>42096739</f>
        <v>42096739</v>
      </c>
      <c r="C49">
        <f>8.8</f>
        <v>8.8000000000000007</v>
      </c>
      <c r="D49">
        <f>5.73</f>
        <v>5.73</v>
      </c>
      <c r="E49">
        <f>2012</f>
        <v>2012</v>
      </c>
    </row>
    <row r="50" spans="1:5" x14ac:dyDescent="0.25">
      <c r="A50" t="s">
        <v>49</v>
      </c>
      <c r="B50">
        <f>16829442</f>
        <v>16829442</v>
      </c>
      <c r="C50">
        <f>12.05</f>
        <v>12.05</v>
      </c>
      <c r="D50">
        <f>2.49</f>
        <v>2.4900000000000002</v>
      </c>
      <c r="E50">
        <f>2009</f>
        <v>2009</v>
      </c>
    </row>
    <row r="51" spans="1:5" x14ac:dyDescent="0.25">
      <c r="A51" t="s">
        <v>50</v>
      </c>
      <c r="B51">
        <f>48883845</f>
        <v>48883845</v>
      </c>
      <c r="C51">
        <f>6.61</f>
        <v>6.61</v>
      </c>
      <c r="D51">
        <f>6.71</f>
        <v>6.71</v>
      </c>
      <c r="E51">
        <f>2007</f>
        <v>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2018-04-17T07:47:39Z</dcterms:created>
  <dcterms:modified xsi:type="dcterms:W3CDTF">2018-04-17T07:59:44Z</dcterms:modified>
</cp:coreProperties>
</file>